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comon entry" sheetId="1" r:id="rId1"/>
    <sheet name="NAMAKN" sheetId="2" r:id="rId2"/>
    <sheet name="Food Grains" sheetId="3" r:id="rId3"/>
    <sheet name="Funds" sheetId="4" r:id="rId4"/>
    <sheet name="Primary" sheetId="5" r:id="rId5"/>
    <sheet name="Upper Primary" sheetId="6" r:id="rId6"/>
    <sheet name="MDM Report" sheetId="7" r:id="rId7"/>
    <sheet name="Milk Report" sheetId="8" r:id="rId8"/>
    <sheet name="MDM UC" sheetId="9" r:id="rId9"/>
  </sheets>
  <definedNames/>
  <calcPr fullCalcOnLoad="1"/>
</workbook>
</file>

<file path=xl/sharedStrings.xml><?xml version="1.0" encoding="utf-8"?>
<sst xmlns="http://schemas.openxmlformats.org/spreadsheetml/2006/main" count="488" uniqueCount="944">
  <si>
    <t>School Code</t>
  </si>
  <si>
    <t>School Type(Rural or Urban)</t>
  </si>
  <si>
    <t>RURAL</t>
  </si>
  <si>
    <t>Month (eg. Jan-2017)</t>
  </si>
  <si>
    <t>Vill.- Ward</t>
  </si>
  <si>
    <t>60 GB A</t>
  </si>
  <si>
    <t>School name</t>
  </si>
  <si>
    <t>Government primary school 60GB A</t>
  </si>
  <si>
    <t>MDM Incharge Mobile No.</t>
  </si>
  <si>
    <t>MDM Incharge</t>
  </si>
  <si>
    <t>Manohar Lal</t>
  </si>
  <si>
    <t>Category</t>
  </si>
  <si>
    <t>Government</t>
  </si>
  <si>
    <t>Block</t>
  </si>
  <si>
    <t>Anoopgarh</t>
  </si>
  <si>
    <t>District</t>
  </si>
  <si>
    <t>Sri Ganga Nagar</t>
  </si>
  <si>
    <t xml:space="preserve">ukekadu fooj.k dss fy, ;gk  click djsa </t>
  </si>
  <si>
    <t>Created By:- Mukesh Godara (9414500238)</t>
  </si>
  <si>
    <t xml:space="preserve"> [kk|kUu ek=k fooj.k dss fy, ;gk  click djsa </t>
  </si>
  <si>
    <t xml:space="preserve">1 ls 5 </t>
  </si>
  <si>
    <t xml:space="preserve">6 ls 8 </t>
  </si>
  <si>
    <t xml:space="preserve">çkjEHk esas dqy [kk|kUu </t>
  </si>
  <si>
    <t>forj.k drkZ ls çkIr [kk|ku</t>
  </si>
  <si>
    <t>vU; lzksr ls çkIr [kk|ku</t>
  </si>
  <si>
    <t>SC</t>
  </si>
  <si>
    <t>xsagw dh ek=k ¼±fdxzk- esa½</t>
  </si>
  <si>
    <t>pkoy ek=k ¼±fdxzk- esa½</t>
  </si>
  <si>
    <t>xsagw dh ek=k ¼fdxzk- esa½</t>
  </si>
  <si>
    <t>pkoy dh ek=k ¼fdxzk- esa½</t>
  </si>
  <si>
    <t>xsagw dh ek=k ¼±fdxzk- esa½</t>
  </si>
  <si>
    <t>pkoy dh ek=k ¼±±fdxzk- esa½</t>
  </si>
  <si>
    <t>ST</t>
  </si>
  <si>
    <t xml:space="preserve">1 ls 5 </t>
  </si>
  <si>
    <t>Others</t>
  </si>
  <si>
    <t xml:space="preserve">6 ls 8 </t>
  </si>
  <si>
    <t>Total</t>
  </si>
  <si>
    <t>dqy [kk|kUu</t>
  </si>
  <si>
    <t>tkfr oxkZuqlkj ekg esa [kk|ku dh ek=k ¼ fdxzk- esa ½</t>
  </si>
  <si>
    <t xml:space="preserve">ekg esa iks"kkgkj jkf'k fooj.k dss fy, ;gk  click djsa  </t>
  </si>
  <si>
    <t xml:space="preserve">iks"kkgkj jkf'k </t>
  </si>
  <si>
    <t xml:space="preserve">1 ls 5 xsagw dh ek=k </t>
  </si>
  <si>
    <t xml:space="preserve">1 ls 5 pkoy dh ek=k </t>
  </si>
  <si>
    <t>ekg ds çkjEHk esa jkf'k ¼ ± ½</t>
  </si>
  <si>
    <t>ekg esa  çkIr   jkf'k</t>
  </si>
  <si>
    <t>ekg esa [kpZ jkf'k</t>
  </si>
  <si>
    <t>ekg ds vUr esa 'ks"k jkf'k</t>
  </si>
  <si>
    <t>ekg ds çkjEHk esa [kk|ku     ¼ ± ½</t>
  </si>
  <si>
    <t>forj.k drkZ ls çkIr [kk|ku</t>
  </si>
  <si>
    <t>vU; lzksr ls çkIr</t>
  </si>
  <si>
    <t>dqy [kk|kUu</t>
  </si>
  <si>
    <t>ekg ds çkjEHk esa [kk|ku     ¼ ± ½</t>
  </si>
  <si>
    <t>forj.k drkZ ls çkIr [kk|ku</t>
  </si>
  <si>
    <t>vU; lzksr ls çkIr</t>
  </si>
  <si>
    <t>dqy [kk|kUu</t>
  </si>
  <si>
    <t>dqy jkf'k</t>
  </si>
  <si>
    <t>SC</t>
  </si>
  <si>
    <t xml:space="preserve">1 ls 5 </t>
  </si>
  <si>
    <t>ST</t>
  </si>
  <si>
    <t>6 ls 8</t>
  </si>
  <si>
    <t>Others</t>
  </si>
  <si>
    <t xml:space="preserve">1 ls 5 tkfr oxkZuqlkj jkf'k fooj.k </t>
  </si>
  <si>
    <t>Total</t>
  </si>
  <si>
    <t>SC</t>
  </si>
  <si>
    <t>tkfr oxZkuqlkj çkjfEHkd [kk|ku forj.k dh ek=k ¼ fdxzk- esa ½</t>
  </si>
  <si>
    <t>ST</t>
  </si>
  <si>
    <t xml:space="preserve">6 ls 8 xsagw dh ek=k </t>
  </si>
  <si>
    <t xml:space="preserve">6 ls 8 pkoy dh ek=k </t>
  </si>
  <si>
    <t>Others</t>
  </si>
  <si>
    <t>SC</t>
  </si>
  <si>
    <t>Total</t>
  </si>
  <si>
    <t>ST</t>
  </si>
  <si>
    <t xml:space="preserve">6 ls 8 tkfr oxkZuqlkj  jkf'k fooj.k </t>
  </si>
  <si>
    <t>Others</t>
  </si>
  <si>
    <t>SC</t>
  </si>
  <si>
    <t>Total</t>
  </si>
  <si>
    <t>ST</t>
  </si>
  <si>
    <t>çkFkfed d{kk,a ¼ 1 ls 5 ½ nj çfr fo|kFkhZ</t>
  </si>
  <si>
    <t>Others</t>
  </si>
  <si>
    <t>mPp çkFkfed d{kk,a ¼ 6 ls 8 ½  nj çfr fo|kFkhZ</t>
  </si>
  <si>
    <t>Total</t>
  </si>
  <si>
    <t>Cook Cum Helper Cost (in Rs.)</t>
  </si>
  <si>
    <t>CAT.</t>
  </si>
  <si>
    <t>Opening Balance</t>
  </si>
  <si>
    <t>Received During Month</t>
  </si>
  <si>
    <t>Total Expenditure During Month</t>
  </si>
  <si>
    <t xml:space="preserve">Closing Balance </t>
  </si>
  <si>
    <t>SC</t>
  </si>
  <si>
    <t>ST</t>
  </si>
  <si>
    <t>OTHER</t>
  </si>
  <si>
    <t>TOTAL</t>
  </si>
  <si>
    <t>dqd de gsYij lwpuk</t>
  </si>
  <si>
    <t>Name</t>
  </si>
  <si>
    <t>Gender</t>
  </si>
  <si>
    <t>Category</t>
  </si>
  <si>
    <t>Mode of Payment</t>
  </si>
  <si>
    <t>Amount Received During the Month</t>
  </si>
  <si>
    <t>Manju Rani</t>
  </si>
  <si>
    <t>Female</t>
  </si>
  <si>
    <t>Other</t>
  </si>
  <si>
    <t>Bank</t>
  </si>
  <si>
    <t>School Code</t>
  </si>
  <si>
    <t>School Type(Rural or Urban)</t>
  </si>
  <si>
    <t>RURAL</t>
  </si>
  <si>
    <t>Month (eg. Jan-2017)</t>
  </si>
  <si>
    <t>Vill.- Ward</t>
  </si>
  <si>
    <t>60 GB A</t>
  </si>
  <si>
    <t>School name</t>
  </si>
  <si>
    <t>Government primary school 60GB A</t>
  </si>
  <si>
    <t>MDM Incharge Mobile No.</t>
  </si>
  <si>
    <t>MDM Incharge</t>
  </si>
  <si>
    <t>Manohar Lal</t>
  </si>
  <si>
    <t>Category</t>
  </si>
  <si>
    <t>Government</t>
  </si>
  <si>
    <t>Block</t>
  </si>
  <si>
    <t>Anoopgarh</t>
  </si>
  <si>
    <t>District</t>
  </si>
  <si>
    <t>Sri Ganga Nagar</t>
  </si>
  <si>
    <t xml:space="preserve">ukekadu fooj.k dss fy, ;gk  click djsa </t>
  </si>
  <si>
    <t>Created By:- Mukesh Godara (9414500238)</t>
  </si>
  <si>
    <t xml:space="preserve"> [kk|kUu ek=k fooj.k dss fy, ;gk  click djsa </t>
  </si>
  <si>
    <t xml:space="preserve">1 ls 5 </t>
  </si>
  <si>
    <t xml:space="preserve">6 ls 8 </t>
  </si>
  <si>
    <t xml:space="preserve">çkjEHk esas dqy [kk|kUu </t>
  </si>
  <si>
    <t>forj.k drkZ ls çkIr [kk|ku</t>
  </si>
  <si>
    <t>vU; lzksr ls çkIr [kk|ku</t>
  </si>
  <si>
    <t>SC</t>
  </si>
  <si>
    <t>xsagw dh ek=k ¼±fdxzk- esa½</t>
  </si>
  <si>
    <t>pkoy ek=k ¼±fdxzk- esa½</t>
  </si>
  <si>
    <t>xsagw dh ek=k ¼fdxzk- esa½</t>
  </si>
  <si>
    <t>pkoy dh ek=k ¼fdxzk- esa½</t>
  </si>
  <si>
    <t>xsagw dh ek=k ¼±fdxzk- esa½</t>
  </si>
  <si>
    <t>pkoy dh ek=k ¼±±fdxzk- esa½</t>
  </si>
  <si>
    <t>ST</t>
  </si>
  <si>
    <t xml:space="preserve">1 ls 5 </t>
  </si>
  <si>
    <t>Others</t>
  </si>
  <si>
    <t xml:space="preserve">6 ls 8 </t>
  </si>
  <si>
    <t>Total</t>
  </si>
  <si>
    <t>dqy [kk|kUu</t>
  </si>
  <si>
    <t>tkfr oxkZuqlkj ekg esa [kk|ku dh ek=k ¼ fdxzk- esa ½</t>
  </si>
  <si>
    <t xml:space="preserve">ekg esa iks"kkgkj jkf'k fooj.k dss fy, ;gk  click djsa  </t>
  </si>
  <si>
    <t xml:space="preserve">iks"kkgkj jkf'k </t>
  </si>
  <si>
    <t xml:space="preserve">1 ls 5 xsagw dh ek=k </t>
  </si>
  <si>
    <t xml:space="preserve">1 ls 5 pkoy dh ek=k </t>
  </si>
  <si>
    <t>ekg ds çkjEHk esa jkf'k ¼ ± ½</t>
  </si>
  <si>
    <t>ekg esa  çkIr   jkf'k</t>
  </si>
  <si>
    <t>ekg esa [kpZ jkf'k</t>
  </si>
  <si>
    <t>ekg ds vUr esa 'ks"k jkf'k</t>
  </si>
  <si>
    <t>ekg ds çkjEHk esa [kk|ku     ¼ ± ½</t>
  </si>
  <si>
    <t>forj.k drkZ ls çkIr [kk|ku</t>
  </si>
  <si>
    <t>vU; lzksr ls çkIr</t>
  </si>
  <si>
    <t>dqy [kk|kUu</t>
  </si>
  <si>
    <t>ekg ds çkjEHk esa [kk|ku     ¼ ± ½</t>
  </si>
  <si>
    <t>forj.k drkZ ls çkIr [kk|ku</t>
  </si>
  <si>
    <t>vU; lzksr ls çkIr</t>
  </si>
  <si>
    <t>dqy [kk|kUu</t>
  </si>
  <si>
    <t>dqy jkf'k</t>
  </si>
  <si>
    <t>SC</t>
  </si>
  <si>
    <t xml:space="preserve">1 ls 5 </t>
  </si>
  <si>
    <t>ST</t>
  </si>
  <si>
    <t>6 ls 8</t>
  </si>
  <si>
    <t>Others</t>
  </si>
  <si>
    <t xml:space="preserve">1 ls 5 tkfr oxkZuqlkj jkf'k fooj.k </t>
  </si>
  <si>
    <t>Total</t>
  </si>
  <si>
    <t>SC</t>
  </si>
  <si>
    <t>tkfr oxZkuqlkj çkjfEHkd [kk|ku forj.k dh ek=k ¼ fdxzk- esa ½</t>
  </si>
  <si>
    <t>ST</t>
  </si>
  <si>
    <t xml:space="preserve">6 ls 8 xsagw dh ek=k </t>
  </si>
  <si>
    <t xml:space="preserve">6 ls 8 pkoy dh ek=k </t>
  </si>
  <si>
    <t>Others</t>
  </si>
  <si>
    <t>SC</t>
  </si>
  <si>
    <t>Total</t>
  </si>
  <si>
    <t>ST</t>
  </si>
  <si>
    <t xml:space="preserve">6 ls 8 tkfr oxkZuqlkj  jkf'k fooj.k </t>
  </si>
  <si>
    <t>Others</t>
  </si>
  <si>
    <t>SC</t>
  </si>
  <si>
    <t>Total</t>
  </si>
  <si>
    <t>ST</t>
  </si>
  <si>
    <t>çkFkfed d{kk,a ¼ 1 ls 5 ½ nj çfr fo|kFkhZ</t>
  </si>
  <si>
    <t>Others</t>
  </si>
  <si>
    <t>mPp çkFkfed d{kk,a ¼ 6 ls 8 ½  nj çfr fo|kFkhZ</t>
  </si>
  <si>
    <t>Total</t>
  </si>
  <si>
    <t>Cook Cum Helper Cost (in Rs.)</t>
  </si>
  <si>
    <t>CAT.</t>
  </si>
  <si>
    <t>Opening Balance</t>
  </si>
  <si>
    <t>Received During Month</t>
  </si>
  <si>
    <t>Total Expenditure During Month</t>
  </si>
  <si>
    <t xml:space="preserve">Closing Balance </t>
  </si>
  <si>
    <t>SC</t>
  </si>
  <si>
    <t>ST</t>
  </si>
  <si>
    <t>OTHER</t>
  </si>
  <si>
    <t>TOTAL</t>
  </si>
  <si>
    <t>dqd de gsYij lwpuk</t>
  </si>
  <si>
    <t>Name</t>
  </si>
  <si>
    <t>Gender</t>
  </si>
  <si>
    <t>Category</t>
  </si>
  <si>
    <t>Mode of Payment</t>
  </si>
  <si>
    <t>Amount Received During the Month</t>
  </si>
  <si>
    <t>Manju Rani</t>
  </si>
  <si>
    <t>Female</t>
  </si>
  <si>
    <t>Other</t>
  </si>
  <si>
    <t>Bank</t>
  </si>
  <si>
    <t>Prepared By</t>
  </si>
  <si>
    <t>Mr. Mukesh Godara 09414500238</t>
  </si>
  <si>
    <t>fnukad</t>
  </si>
  <si>
    <t>lIrkg ds fnu</t>
  </si>
  <si>
    <t>dqy [kk|ku</t>
  </si>
  <si>
    <t>dqy ukekadu</t>
  </si>
  <si>
    <t>dqy mifLFkr</t>
  </si>
  <si>
    <t>dqy ykHkkfUor</t>
  </si>
  <si>
    <t>dqy mifLFkr</t>
  </si>
  <si>
    <t>ykHkkfUor dqy</t>
  </si>
  <si>
    <t>ykHkkfUor tkfr    oxkZuqlkj</t>
  </si>
  <si>
    <t>mi;ksx  [kk|ku</t>
  </si>
  <si>
    <t xml:space="preserve"> 'ks"k [kk|ku</t>
  </si>
  <si>
    <t>fooj.k</t>
  </si>
  <si>
    <t>SC</t>
  </si>
  <si>
    <t>ST</t>
  </si>
  <si>
    <t>OTHER</t>
  </si>
  <si>
    <t>Total</t>
  </si>
  <si>
    <t>Sr.</t>
  </si>
  <si>
    <t xml:space="preserve">MM-DDD-YYYY e.g.(01-Jan-1900) </t>
  </si>
  <si>
    <t>xsagw</t>
  </si>
  <si>
    <t>pkoy</t>
  </si>
  <si>
    <t>Nk=</t>
  </si>
  <si>
    <t>Nk=k</t>
  </si>
  <si>
    <t>Nk=</t>
  </si>
  <si>
    <t>Nk=k</t>
  </si>
  <si>
    <t>Nk=</t>
  </si>
  <si>
    <t>Nk=k</t>
  </si>
  <si>
    <t>fo|kFkhZ</t>
  </si>
  <si>
    <t>fo|kFkhZ</t>
  </si>
  <si>
    <t>xsagw</t>
  </si>
  <si>
    <t>pkoy</t>
  </si>
  <si>
    <t>xsagw</t>
  </si>
  <si>
    <t>pkoy</t>
  </si>
  <si>
    <t>Monday</t>
  </si>
  <si>
    <t>Tuesday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</si>
  <si>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</si>
  <si>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</si>
  <si>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</si>
  <si>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</si>
  <si>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</si>
  <si>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</si>
  <si>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</si>
  <si>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</si>
  <si>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</si>
  <si>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</si>
  <si>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</si>
  <si>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</si>
  <si>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</si>
  <si>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</si>
  <si>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</si>
  <si>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</si>
  <si>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</si>
  <si>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</si>
  <si>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</si>
  <si>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</si>
  <si>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</si>
  <si>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</si>
  <si>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</si>
  <si>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</si>
  <si>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</si>
  <si>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</si>
  <si>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</si>
  <si>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</si>
  <si>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</si>
  <si>
    <t>SC</t>
  </si>
  <si>
    <t>ST</t>
  </si>
  <si>
    <t>Others</t>
  </si>
  <si>
    <t>School Monthly Data For:-</t>
  </si>
  <si>
    <t xml:space="preserve">School Details </t>
  </si>
  <si>
    <t>School Code</t>
  </si>
  <si>
    <t>School Name</t>
  </si>
  <si>
    <t>Government primary school 60GB A</t>
  </si>
  <si>
    <t>School Type</t>
  </si>
  <si>
    <t>RURAL</t>
  </si>
  <si>
    <t xml:space="preserve">Category </t>
  </si>
  <si>
    <t>Government</t>
  </si>
  <si>
    <t>State</t>
  </si>
  <si>
    <t>Rajasthan</t>
  </si>
  <si>
    <t>District</t>
  </si>
  <si>
    <t>Sri Ganga Nagar</t>
  </si>
  <si>
    <t>Village/Ward</t>
  </si>
  <si>
    <t>60 GB A</t>
  </si>
  <si>
    <t>Block</t>
  </si>
  <si>
    <t>Anoopgarh</t>
  </si>
  <si>
    <t>Meal Availed Status</t>
  </si>
  <si>
    <t>Primary</t>
  </si>
  <si>
    <t>Upper Primary</t>
  </si>
  <si>
    <t>Number of School Days During Month</t>
  </si>
  <si>
    <t>Actual Number of days Meal Served</t>
  </si>
  <si>
    <t>Total Meals Served During The Month</t>
  </si>
  <si>
    <t>SC</t>
  </si>
  <si>
    <t>ST</t>
  </si>
  <si>
    <t>Other</t>
  </si>
  <si>
    <t>Total</t>
  </si>
  <si>
    <t>SC</t>
  </si>
  <si>
    <t>ST</t>
  </si>
  <si>
    <t>Other</t>
  </si>
  <si>
    <t>Total</t>
  </si>
  <si>
    <t>Cook Cum Helper Cost (in Rs.)</t>
  </si>
  <si>
    <t>CAT.</t>
  </si>
  <si>
    <t>Opening Balance</t>
  </si>
  <si>
    <t>Received During Month</t>
  </si>
  <si>
    <t>Total Expenditure During Month</t>
  </si>
  <si>
    <t xml:space="preserve">Closing Balance </t>
  </si>
  <si>
    <t>SC</t>
  </si>
  <si>
    <t>ST</t>
  </si>
  <si>
    <t>OTHER</t>
  </si>
  <si>
    <t>TOTAL</t>
  </si>
  <si>
    <t>Cook Cum Helper Datails</t>
  </si>
  <si>
    <t>Name</t>
  </si>
  <si>
    <t>Gender</t>
  </si>
  <si>
    <t>Category</t>
  </si>
  <si>
    <t>Mode of Payment</t>
  </si>
  <si>
    <t>Amount Received During the Month</t>
  </si>
  <si>
    <t>Manju Rani</t>
  </si>
  <si>
    <t>Female</t>
  </si>
  <si>
    <t>Bank</t>
  </si>
  <si>
    <t>Cooking Cost (In Rs.)</t>
  </si>
  <si>
    <t>Primary</t>
  </si>
  <si>
    <t>Upper Primary</t>
  </si>
  <si>
    <t>CAT.</t>
  </si>
  <si>
    <t>Opening Balance</t>
  </si>
  <si>
    <t>Received During Month</t>
  </si>
  <si>
    <t>Expenditure During Month</t>
  </si>
  <si>
    <t>Closing Balance</t>
  </si>
  <si>
    <t>Opening Balance</t>
  </si>
  <si>
    <t>Received During Month</t>
  </si>
  <si>
    <t>Expenditure During Month</t>
  </si>
  <si>
    <t>Closing Balance</t>
  </si>
  <si>
    <t>SC</t>
  </si>
  <si>
    <t>ST</t>
  </si>
  <si>
    <t>OTHER</t>
  </si>
  <si>
    <t>TOTAL</t>
  </si>
  <si>
    <t>Whether the above balance matching with bank Balance Yes/No</t>
  </si>
  <si>
    <t>Details of Food Grain ( in Kg.)</t>
  </si>
  <si>
    <t>Primary</t>
  </si>
  <si>
    <t>Upper Primary</t>
  </si>
  <si>
    <t>Food Item</t>
  </si>
  <si>
    <t>Opening Balance</t>
  </si>
  <si>
    <t>Received During Month</t>
  </si>
  <si>
    <t>Consumption During Month</t>
  </si>
  <si>
    <t>Closing Balance</t>
  </si>
  <si>
    <t>Opening Balance</t>
  </si>
  <si>
    <t>Received During Month</t>
  </si>
  <si>
    <t>Consumption During Month</t>
  </si>
  <si>
    <t>Closing Balance</t>
  </si>
  <si>
    <t>Wheat</t>
  </si>
  <si>
    <t>Rice</t>
  </si>
  <si>
    <t>TOTAL (W+R)</t>
  </si>
  <si>
    <t>Details of Above Total Food Grain ( in Kg.) Catogery (SC/ST/Other)</t>
  </si>
  <si>
    <t>SC</t>
  </si>
  <si>
    <t>ST</t>
  </si>
  <si>
    <t>OTHER</t>
  </si>
  <si>
    <t>TOTAL (W+R)</t>
  </si>
  <si>
    <t>School Expenses (In Rs.)</t>
  </si>
  <si>
    <t>Total Expenditure</t>
  </si>
  <si>
    <t>Date Of Expenditure</t>
  </si>
  <si>
    <t>Cumulative Expenditure at School</t>
  </si>
  <si>
    <t>MME Expenses</t>
  </si>
  <si>
    <t>School Inspection Yes / No</t>
  </si>
  <si>
    <t>Name</t>
  </si>
  <si>
    <t>In Number</t>
  </si>
  <si>
    <t>Name</t>
  </si>
  <si>
    <t>In Number</t>
  </si>
  <si>
    <t>By mambers of Task Force</t>
  </si>
  <si>
    <t>By Block Level</t>
  </si>
  <si>
    <t>By District Officials</t>
  </si>
  <si>
    <t>By SMC Members</t>
  </si>
  <si>
    <t>Untoared Incident (If Any)</t>
  </si>
  <si>
    <t>gLrk{kj e; lhy çHkkjh ,eMh,e</t>
  </si>
  <si>
    <t xml:space="preserve">gLrk{kj e; lhy 'kkyk çHkkjh </t>
  </si>
  <si>
    <t>uke -------------------------------------</t>
  </si>
  <si>
    <t>uke -------------------------------------</t>
  </si>
  <si>
    <t>eksckbZy ua-----------------------------------</t>
  </si>
  <si>
    <t>eksckbZy ua-----------------------------------</t>
  </si>
  <si>
    <t>School Monthly Data For:-</t>
  </si>
  <si>
    <t xml:space="preserve">School Details </t>
  </si>
  <si>
    <t>School Code</t>
  </si>
  <si>
    <t>School Name</t>
  </si>
  <si>
    <t>Government primary school 60GB A</t>
  </si>
  <si>
    <t>School Type</t>
  </si>
  <si>
    <t>RURAL</t>
  </si>
  <si>
    <t xml:space="preserve">Category </t>
  </si>
  <si>
    <t>Government</t>
  </si>
  <si>
    <t>State</t>
  </si>
  <si>
    <t>Rajasthan</t>
  </si>
  <si>
    <t>District</t>
  </si>
  <si>
    <t>Sri Ganga Nagar</t>
  </si>
  <si>
    <t>Village/Ward</t>
  </si>
  <si>
    <t>60 GB A</t>
  </si>
  <si>
    <t>Block</t>
  </si>
  <si>
    <t>Anoopgarh</t>
  </si>
  <si>
    <t>Meal Availed Status</t>
  </si>
  <si>
    <t>Primary</t>
  </si>
  <si>
    <t>Upper Primary</t>
  </si>
  <si>
    <t>Number of School Days During Month</t>
  </si>
  <si>
    <t>Actual Number of days Meal Served</t>
  </si>
  <si>
    <t>Total Meals Served During The Month</t>
  </si>
  <si>
    <t>SC</t>
  </si>
  <si>
    <t>ST</t>
  </si>
  <si>
    <t>Other</t>
  </si>
  <si>
    <t>Total</t>
  </si>
  <si>
    <t>SC</t>
  </si>
  <si>
    <t>ST</t>
  </si>
  <si>
    <t>Other</t>
  </si>
  <si>
    <t>Total</t>
  </si>
  <si>
    <t>Cook Cum Helper Cost (in Rs.)</t>
  </si>
  <si>
    <t>CAT.</t>
  </si>
  <si>
    <t>Opening Balance</t>
  </si>
  <si>
    <t>Received During Month</t>
  </si>
  <si>
    <t>Total Expenditure During Month</t>
  </si>
  <si>
    <t xml:space="preserve">Closing Balance </t>
  </si>
  <si>
    <t>SC</t>
  </si>
  <si>
    <t>ST</t>
  </si>
  <si>
    <t>OTHER</t>
  </si>
  <si>
    <t>TOTAL</t>
  </si>
  <si>
    <t>Cook Cum Helper Datails</t>
  </si>
  <si>
    <t>Name</t>
  </si>
  <si>
    <t>Gender</t>
  </si>
  <si>
    <t>Category</t>
  </si>
  <si>
    <t>Mode of Payment</t>
  </si>
  <si>
    <t>Amount Received During the Month</t>
  </si>
  <si>
    <t>Manju Rani</t>
  </si>
  <si>
    <t>Female</t>
  </si>
  <si>
    <t>Bank</t>
  </si>
  <si>
    <t>Cooking Cost (In Rs.)</t>
  </si>
  <si>
    <t>Primary</t>
  </si>
  <si>
    <t>Upper Primary</t>
  </si>
  <si>
    <t>CAT.</t>
  </si>
  <si>
    <t>Opening Balance</t>
  </si>
  <si>
    <t>Received During Month</t>
  </si>
  <si>
    <t>Expenditure During Month</t>
  </si>
  <si>
    <t>Closing Balance</t>
  </si>
  <si>
    <t>Opening Balance</t>
  </si>
  <si>
    <t>Received During Month</t>
  </si>
  <si>
    <t>Expenditure During Month</t>
  </si>
  <si>
    <t>Closing Balance</t>
  </si>
  <si>
    <t>SC</t>
  </si>
  <si>
    <t>ST</t>
  </si>
  <si>
    <t>OTHER</t>
  </si>
  <si>
    <t>TOTAL</t>
  </si>
  <si>
    <t>Whether the above balance matching with bank Balance Yes/No</t>
  </si>
  <si>
    <t>Details of Food Grain ( in Kg.)</t>
  </si>
  <si>
    <t>Primary</t>
  </si>
  <si>
    <t>Upper Primary</t>
  </si>
  <si>
    <t>Food Item</t>
  </si>
  <si>
    <t>Opening Balance</t>
  </si>
  <si>
    <t>Received During Month</t>
  </si>
  <si>
    <t>Consumption During Month</t>
  </si>
  <si>
    <t>Closing Balance</t>
  </si>
  <si>
    <t>Opening Balance</t>
  </si>
  <si>
    <t>Received During Month</t>
  </si>
  <si>
    <t>Consumption During Month</t>
  </si>
  <si>
    <t>Closing Balance</t>
  </si>
  <si>
    <t>Wheat</t>
  </si>
  <si>
    <t>Rice</t>
  </si>
  <si>
    <t>TOTAL (W+R)</t>
  </si>
  <si>
    <t>Details of Above Total Food Grain ( in Kg.) Catogery (SC/ST/Other)</t>
  </si>
  <si>
    <t>SC</t>
  </si>
  <si>
    <t>ST</t>
  </si>
  <si>
    <t>OTHER</t>
  </si>
  <si>
    <t>TOTAL (W+R)</t>
  </si>
  <si>
    <t>School Expenses (In Rs.)</t>
  </si>
  <si>
    <t>Total Expenditure</t>
  </si>
  <si>
    <t>Date Of Expenditure</t>
  </si>
  <si>
    <t>Cumulative Expenditure at School</t>
  </si>
  <si>
    <t>MME Expenses</t>
  </si>
  <si>
    <t>School Inspection Yes / No</t>
  </si>
  <si>
    <t>Name</t>
  </si>
  <si>
    <t>In Number</t>
  </si>
  <si>
    <t>Name</t>
  </si>
  <si>
    <t>In Number</t>
  </si>
  <si>
    <t>By mambers of Task Force</t>
  </si>
  <si>
    <t>By Block Level</t>
  </si>
  <si>
    <t>By District Officials</t>
  </si>
  <si>
    <t>By SMC Members</t>
  </si>
  <si>
    <t>Untoared Incident (If Any)</t>
  </si>
  <si>
    <t>gLrk{kj e; lhy çHkkjh ,eMh,e</t>
  </si>
  <si>
    <t xml:space="preserve">gLrk{kj e; lhy 'kkyk çHkkjh </t>
  </si>
  <si>
    <t>uke -------------------------------------</t>
  </si>
  <si>
    <t>uke -------------------------------------</t>
  </si>
  <si>
    <t>eksckbZy ua-----------------------------------</t>
  </si>
  <si>
    <t>eksckbZy ua-----------------------------------</t>
  </si>
  <si>
    <t>feM Ms ehy dk¸kZØe</t>
  </si>
  <si>
    <t>School Code</t>
  </si>
  <si>
    <t>Village/ward</t>
  </si>
  <si>
    <t>60 GB A</t>
  </si>
  <si>
    <t>Month</t>
  </si>
  <si>
    <t>Block</t>
  </si>
  <si>
    <t>Anoopgarh</t>
  </si>
  <si>
    <t>School Name</t>
  </si>
  <si>
    <t>Government primary school 60GB A</t>
  </si>
  <si>
    <t>District</t>
  </si>
  <si>
    <t>Sri Ganga Nagar</t>
  </si>
  <si>
    <t>MDM Incharge</t>
  </si>
  <si>
    <t>Manohar Lal</t>
  </si>
  <si>
    <t>Mobile No.</t>
  </si>
  <si>
    <t>çi=  &amp; 1</t>
  </si>
  <si>
    <t>çi= &amp; 2</t>
  </si>
  <si>
    <t>mi¸kksfxrk çek.k i=</t>
  </si>
  <si>
    <t>fnukad</t>
  </si>
  <si>
    <t>d{kk 1 ls 5</t>
  </si>
  <si>
    <t>d{kk 6 ls 8</t>
  </si>
  <si>
    <t>s.no.</t>
  </si>
  <si>
    <t>[kk|ku</t>
  </si>
  <si>
    <t>xsagw</t>
  </si>
  <si>
    <t>pkoy</t>
  </si>
  <si>
    <t xml:space="preserve">dqy ukekadu </t>
  </si>
  <si>
    <t>dqy ykHkkfUor</t>
  </si>
  <si>
    <t>tkjh xsagw dh ek=k</t>
  </si>
  <si>
    <t>tkjh pkoy dh ek=k</t>
  </si>
  <si>
    <t xml:space="preserve">dqy ukekadu </t>
  </si>
  <si>
    <t>dqy ykHkkfUor</t>
  </si>
  <si>
    <t>tkjh xsagw dh ek=k</t>
  </si>
  <si>
    <t>tkjh pkoy dh ek=k</t>
  </si>
  <si>
    <t xml:space="preserve">ekg ds çkjEHk esa [kk|kUUk </t>
  </si>
  <si>
    <t>çkFkfed</t>
  </si>
  <si>
    <t xml:space="preserve">m çkFkfed </t>
  </si>
  <si>
    <t>dqy</t>
  </si>
  <si>
    <t xml:space="preserve">lIyk¸kj ls çkIr [kk|kUUk  </t>
  </si>
  <si>
    <t>çkFkfed</t>
  </si>
  <si>
    <t xml:space="preserve">m çkFkfed </t>
  </si>
  <si>
    <t>dqy</t>
  </si>
  <si>
    <t xml:space="preserve">vU; lg¸kksx ls çkIr [kk|ku </t>
  </si>
  <si>
    <t>çkFkfed</t>
  </si>
  <si>
    <t xml:space="preserve">m çkFkfed </t>
  </si>
  <si>
    <t>dqy</t>
  </si>
  <si>
    <t>dqy [kk|ku</t>
  </si>
  <si>
    <t>çkFkfed</t>
  </si>
  <si>
    <t xml:space="preserve">m çkFkfed </t>
  </si>
  <si>
    <t>dqy</t>
  </si>
  <si>
    <t>pkyw ekg esa mi¸kksx [kk|ku</t>
  </si>
  <si>
    <t>çkFkfed</t>
  </si>
  <si>
    <t xml:space="preserve">m çkFkfed </t>
  </si>
  <si>
    <t>dqy</t>
  </si>
  <si>
    <t>pkyw ekg 'ks"k [kk|ku</t>
  </si>
  <si>
    <t>çkFkfed</t>
  </si>
  <si>
    <t xml:space="preserve">m çkFkfed </t>
  </si>
  <si>
    <t>dqy</t>
  </si>
  <si>
    <t>Nk=</t>
  </si>
  <si>
    <t>Nk=k</t>
  </si>
  <si>
    <t xml:space="preserve">dqy </t>
  </si>
  <si>
    <t xml:space="preserve">dqy ukekadu </t>
  </si>
  <si>
    <t>d{kk 1 ls 5</t>
  </si>
  <si>
    <t>d{kk 6 ls 8</t>
  </si>
  <si>
    <t>dqy ykHkkfUor</t>
  </si>
  <si>
    <t>d{kk 1 ls 5</t>
  </si>
  <si>
    <t>d{kk 6 ls 8</t>
  </si>
  <si>
    <t>/ku jkf'k</t>
  </si>
  <si>
    <t>ekg çkjEHk esa 'ks"k jkf'k</t>
  </si>
  <si>
    <t>çkFkfed</t>
  </si>
  <si>
    <t>m çk</t>
  </si>
  <si>
    <t>dqy jkf'k</t>
  </si>
  <si>
    <t>pkyw ekg esa [kpZ jkf'k</t>
  </si>
  <si>
    <t>çkFkfed</t>
  </si>
  <si>
    <t>m çk</t>
  </si>
  <si>
    <t>dqy jkf'k</t>
  </si>
  <si>
    <t>ekg esa çkIr jkf'k</t>
  </si>
  <si>
    <t>çkFkfed</t>
  </si>
  <si>
    <t>m çk</t>
  </si>
  <si>
    <t>dqy jkf'k</t>
  </si>
  <si>
    <t>dqy ek=k</t>
  </si>
  <si>
    <t>dqy ek=k</t>
  </si>
  <si>
    <t>ekg ds var esa 'ks"k jkf'k</t>
  </si>
  <si>
    <t>v/;{k</t>
  </si>
  <si>
    <t>lfpo</t>
  </si>
  <si>
    <t>lnL;</t>
  </si>
  <si>
    <t>School name</t>
  </si>
  <si>
    <t>Government primary school 60GB A</t>
  </si>
  <si>
    <t xml:space="preserve">School Enrlollment Details </t>
  </si>
  <si>
    <t>Gen</t>
  </si>
  <si>
    <t>OBC</t>
  </si>
  <si>
    <t>SBC</t>
  </si>
  <si>
    <t>ST</t>
  </si>
  <si>
    <t>SC</t>
  </si>
  <si>
    <t>Total</t>
  </si>
  <si>
    <t>Boy</t>
  </si>
  <si>
    <t>Girl</t>
  </si>
  <si>
    <t>Boy</t>
  </si>
  <si>
    <t>Girl</t>
  </si>
  <si>
    <t>Boy</t>
  </si>
  <si>
    <t>Girl</t>
  </si>
  <si>
    <t>Boy</t>
  </si>
  <si>
    <t>Girl</t>
  </si>
  <si>
    <t>Boy</t>
  </si>
  <si>
    <t>Girl</t>
  </si>
  <si>
    <t>Boy</t>
  </si>
  <si>
    <t>Girl</t>
  </si>
  <si>
    <t>Class 1</t>
  </si>
  <si>
    <t>Class 2</t>
  </si>
  <si>
    <t>Class 3</t>
  </si>
  <si>
    <t>Class 4</t>
  </si>
  <si>
    <t>Class 5</t>
  </si>
  <si>
    <t>Class 6</t>
  </si>
  <si>
    <t>Calss 7</t>
  </si>
  <si>
    <t>Class 8</t>
  </si>
  <si>
    <t>Total</t>
  </si>
  <si>
    <t xml:space="preserve"> [kk|kUu dh dqy ek=k</t>
  </si>
  <si>
    <t xml:space="preserve">çkjEHk esas dqy [kk|kUu </t>
  </si>
  <si>
    <t>forj.k drkZ ls çkIr [kk|ku</t>
  </si>
  <si>
    <t>vU; lzksr ls çkIr [kk|ku</t>
  </si>
  <si>
    <t>xsagw dh ek=k ¼±fdxzk- esa½</t>
  </si>
  <si>
    <t>pkoy ek=k ¼±fdxzk- esa½</t>
  </si>
  <si>
    <t>xsagw dh ek=k ¼fdxzk- esa½</t>
  </si>
  <si>
    <t>pkoy dh ek=k ¼fdxzk- esa½</t>
  </si>
  <si>
    <t>xsagw dh ek=k ¼±fdxzk- esa½</t>
  </si>
  <si>
    <t>pkoy dh ek=k ¼±±fdxzk- esa½</t>
  </si>
  <si>
    <t xml:space="preserve">1 ls 5 </t>
  </si>
  <si>
    <t xml:space="preserve">6 ls 8 </t>
  </si>
  <si>
    <t>dqy [kk|kUu</t>
  </si>
  <si>
    <t>ekg esa iks"kkgkj jkf'k fooj.k ¼ :- ½</t>
  </si>
  <si>
    <t>ekg ds çkjEHk esa jkf'k ¼ ± ½</t>
  </si>
  <si>
    <t>ekg esa  çkIr   jkf'k</t>
  </si>
  <si>
    <t>ekg esa [kpZ jkf'k</t>
  </si>
  <si>
    <t>ekg ds vUr esa 'ks"k jkf'k</t>
  </si>
  <si>
    <t>dqy jkf'k</t>
  </si>
  <si>
    <t xml:space="preserve">1 ls 5 </t>
  </si>
  <si>
    <t>6 ls 8</t>
  </si>
  <si>
    <t>çkFkfed d{kk,a ¼ 1 ls 5 ½ nj çfr fo|kFkhZ</t>
  </si>
  <si>
    <t>mPp çkFkfed d{kk,a ¼ 6 ls 8 ½  nj çfr fo|kFkhZ</t>
  </si>
  <si>
    <t>Annpurana Milk Report Format</t>
  </si>
  <si>
    <t>School Monthly Data For:-</t>
  </si>
  <si>
    <t xml:space="preserve">School Details </t>
  </si>
  <si>
    <t>School Code</t>
  </si>
  <si>
    <t>School Name</t>
  </si>
  <si>
    <t>Govt primary school 60 GB A</t>
  </si>
  <si>
    <t>School Type</t>
  </si>
  <si>
    <t>Government</t>
  </si>
  <si>
    <t xml:space="preserve">Category </t>
  </si>
  <si>
    <t>Rural</t>
  </si>
  <si>
    <t>State</t>
  </si>
  <si>
    <t>Rajasthan</t>
  </si>
  <si>
    <t>District</t>
  </si>
  <si>
    <t>Ganganagar</t>
  </si>
  <si>
    <t>Village/Ward</t>
  </si>
  <si>
    <t>Block</t>
  </si>
  <si>
    <t>Anoopgarh</t>
  </si>
  <si>
    <t>Milk Availed Status</t>
  </si>
  <si>
    <t>Primary</t>
  </si>
  <si>
    <t>Upper Primary</t>
  </si>
  <si>
    <t>Number of School Days During Month</t>
  </si>
  <si>
    <t>Actual Number of days Milk Served</t>
  </si>
  <si>
    <t>Total Milk Served During The Month</t>
  </si>
  <si>
    <t>SC</t>
  </si>
  <si>
    <t>ST</t>
  </si>
  <si>
    <t>Other</t>
  </si>
  <si>
    <t>Total</t>
  </si>
  <si>
    <t>SC</t>
  </si>
  <si>
    <t>ST</t>
  </si>
  <si>
    <t>Other</t>
  </si>
  <si>
    <t>Total</t>
  </si>
  <si>
    <t>Milk Cost(In Rs.)</t>
  </si>
  <si>
    <t>Primary</t>
  </si>
  <si>
    <t>Upper Primary</t>
  </si>
  <si>
    <t>Total</t>
  </si>
  <si>
    <t>Opening Balance</t>
  </si>
  <si>
    <t>Received During Month</t>
  </si>
  <si>
    <t>Expenditure During Month</t>
  </si>
  <si>
    <t>Closing Balance</t>
  </si>
  <si>
    <t>Opening Balance</t>
  </si>
  <si>
    <t>Received During Month</t>
  </si>
  <si>
    <t>Expenditure During Month</t>
  </si>
  <si>
    <t>Closing Balance</t>
  </si>
  <si>
    <t>Whether the above balance matching with bank Balance Yes/No</t>
  </si>
  <si>
    <t>Details of Food Grain ( in Ltr.)</t>
  </si>
  <si>
    <t>Primary</t>
  </si>
  <si>
    <t>Upper Primary</t>
  </si>
  <si>
    <t>Milk</t>
  </si>
  <si>
    <t>gLrk{kj e; lhy çHkkjh ,eMh,e</t>
  </si>
  <si>
    <t xml:space="preserve">gLrk{kj e; lhy 'kkyk çHkkjh </t>
  </si>
  <si>
    <t>uke -------------------------------------</t>
  </si>
  <si>
    <t>uke -------------------------------------</t>
  </si>
  <si>
    <t>eksckbZy ua-----------------------------------</t>
  </si>
  <si>
    <t>eksckbZy ua-----------------------------------</t>
  </si>
  <si>
    <t>MAHI SIR</t>
  </si>
  <si>
    <t>माही सिर</t>
  </si>
  <si>
    <t>माही सर</t>
  </si>
  <si>
    <t>Edited By:- Manohar Ratiwal (9462395760)</t>
  </si>
  <si>
    <t>खाद्यान्न मात्रा का विवरण</t>
  </si>
  <si>
    <t xml:space="preserve">ekg ds çkjEHk esa [kk|ku     </t>
  </si>
  <si>
    <t xml:space="preserve">ekg ds çkjEHk esa [kk|ku   </t>
  </si>
  <si>
    <t>1 से 5</t>
  </si>
  <si>
    <t>6 से 8</t>
  </si>
  <si>
    <t>sc</t>
  </si>
  <si>
    <t>ST</t>
  </si>
  <si>
    <t>othet</t>
  </si>
  <si>
    <t/>
  </si>
  <si>
    <t xml:space="preserve">ekg ds çkjEHk esa jkf'k </t>
  </si>
  <si>
    <t>RAJASTHAN</t>
  </si>
  <si>
    <t>=</t>
  </si>
  <si>
    <t>Government</t>
  </si>
  <si>
    <t>=</t>
  </si>
  <si>
    <t xml:space="preserve">ekg ds çkjEHk esa jkf'k </t>
  </si>
  <si>
    <t>Mr. Manohar Ratiwal 9462395760</t>
  </si>
  <si>
    <t>MDM Report</t>
  </si>
  <si>
    <t>Details of Milk ( in Ltr.)</t>
  </si>
  <si>
    <t>Total nomber of childrens whom Milk Served During The Month</t>
  </si>
  <si>
    <t>Total Number of childrens whom Milk Served During The Month</t>
  </si>
  <si>
    <t>Consumption During the month</t>
  </si>
  <si>
    <t>ekg esa अन्नपूर्णा दूध  jkf'k fooj.k ¼ :- ½</t>
  </si>
  <si>
    <t>माह में अन्नपूर्णा दूध राशि का विवरण (₹)</t>
  </si>
  <si>
    <t>माह में अन्नपूर्णा दूध राशि का विवरण (रू)</t>
  </si>
  <si>
    <t>माह में अन्नपूर्णा दूध राशि का विवरण (रु.)</t>
  </si>
  <si>
    <t>माह में अन्नपूर्णा दूध राशि का विवरण</t>
  </si>
  <si>
    <t>दूध की दर प्रति/ लिटर</t>
  </si>
  <si>
    <t>दूध की दर प्रति / लिटर</t>
  </si>
  <si>
    <t>दूध की दर प्रति लीटर</t>
  </si>
  <si>
    <t>ekg esa CCH jkf'k fooj.k ¼ :- ½</t>
  </si>
  <si>
    <t>ekg esa कुक कम हेल्पर  jkf'k fooj.k ¼ :- ½</t>
  </si>
  <si>
    <t>उपयोग में लिया गया दूध</t>
  </si>
  <si>
    <t>ली.</t>
  </si>
  <si>
    <t>लीटर</t>
  </si>
  <si>
    <t>लीटर में</t>
  </si>
  <si>
    <t>मात्रा लीटर में</t>
  </si>
  <si>
    <t>r</t>
  </si>
  <si>
    <t>fgg</t>
  </si>
  <si>
    <t>महत्वपूर्ण निर्देश</t>
  </si>
  <si>
    <t>कॉमन एंट्री में स्कूल की डिटेल्स तथा CCH की डिटेल्स भरनी है</t>
  </si>
  <si>
    <t>नामांकन सीट पर कक्षा वार तथा जातिवार नामांकन भरना है इनका योग अपने आप हो जाएगा और कॉमनएंट्री में भी नामांकन स्वतः भरा जाएगा</t>
  </si>
  <si>
    <t>फ़ूडग्रेन सीट पर गेहूं चावल की केवल प्रारम्भिक शेष तथा माह में प्राप्त मात्रा भरनी है</t>
  </si>
  <si>
    <t>फंड्स सीट में MDM CCH तथा दूध की राशि प्रारम्भिक शेष तथा माह में प्राप्त राशि भरनी है बाकी एंट्री स्वतः ही हो जाएगी</t>
  </si>
  <si>
    <t>MDM और Milk रिपोर्ट स्वतः ही तैयार होगी इसमे आप एडिट नही कर सकते</t>
  </si>
  <si>
    <t>Primary सीट में केवल उपस्थित छात्र छात्रा की संख्या और SC ST की संख्या भरनी है बाकी एंट्री स्वतः ही होगी</t>
  </si>
  <si>
    <t>सुधार हेतु सुझाव आमंत्रित है</t>
  </si>
  <si>
    <t>0801091*****</t>
  </si>
  <si>
    <t>school name</t>
  </si>
  <si>
    <t>Name</t>
  </si>
  <si>
    <t>name</t>
  </si>
  <si>
    <t>COUNTIF(&gt;0,H6:H36)</t>
  </si>
  <si>
    <t>f22+g22+h22</t>
  </si>
  <si>
    <t>मिड डे मील कार्यक्रम</t>
  </si>
  <si>
    <t>प्रपत्र- 1</t>
  </si>
  <si>
    <t>दिनांक</t>
  </si>
  <si>
    <t>कक्षा 1 से 5</t>
  </si>
  <si>
    <t>कक्षा 6 से 8</t>
  </si>
  <si>
    <t>कुल नामांकन</t>
  </si>
  <si>
    <t>कुल लाभान्वित</t>
  </si>
  <si>
    <t>जारी गेहूं की मात्रा</t>
  </si>
  <si>
    <t>जारी चावल की मात्रा</t>
  </si>
  <si>
    <t>कुल नामांकन</t>
  </si>
  <si>
    <t>कुल लाभान्वित</t>
  </si>
  <si>
    <t>जारी गेहूं की मात्रा</t>
  </si>
  <si>
    <t>जारी चावल की मात्रा</t>
  </si>
  <si>
    <t>कुल मात्रा</t>
  </si>
  <si>
    <t>कुल मात्रा</t>
  </si>
  <si>
    <t>प्रपत्र-2</t>
  </si>
  <si>
    <t>उपयोगिता प्रमाण पत्र</t>
  </si>
  <si>
    <t>खाद्यान्न</t>
  </si>
  <si>
    <t>गेहूँ</t>
  </si>
  <si>
    <t>चावल</t>
  </si>
  <si>
    <t>माह के प्रारम्भ में खाद्यान्न</t>
  </si>
  <si>
    <t>प्राथमिक</t>
  </si>
  <si>
    <t>उ प्राथमिक</t>
  </si>
  <si>
    <t>कुल</t>
  </si>
  <si>
    <t>प्राथमिक</t>
  </si>
  <si>
    <t>उ प्राथमिक</t>
  </si>
  <si>
    <t>कुल</t>
  </si>
  <si>
    <t>प्राथमिक</t>
  </si>
  <si>
    <t>उ प्राथमिक</t>
  </si>
  <si>
    <t>कुल</t>
  </si>
  <si>
    <t>प्राथमिक</t>
  </si>
  <si>
    <t>उ प्राथमिक</t>
  </si>
  <si>
    <t>कुल</t>
  </si>
  <si>
    <t>प्राथमिक</t>
  </si>
  <si>
    <t>उ प्राथमिक</t>
  </si>
  <si>
    <t>कुल</t>
  </si>
  <si>
    <t>प्राथमिक</t>
  </si>
  <si>
    <t>उ प्राथमिक</t>
  </si>
  <si>
    <t>कुल</t>
  </si>
  <si>
    <t>छात्र</t>
  </si>
  <si>
    <t>छात्रा</t>
  </si>
  <si>
    <t>कुल</t>
  </si>
  <si>
    <t>कन्वर्जन राशि</t>
  </si>
  <si>
    <t>प्राथमिक</t>
  </si>
  <si>
    <t>उ प्राथमिक</t>
  </si>
  <si>
    <t>कुल</t>
  </si>
  <si>
    <t>प्राथमिक</t>
  </si>
  <si>
    <t>उ प्राथमिक</t>
  </si>
  <si>
    <t>कुल</t>
  </si>
  <si>
    <t>प्राथमिक</t>
  </si>
  <si>
    <t>उ प्राथमिक</t>
  </si>
  <si>
    <t>कुल</t>
  </si>
  <si>
    <t>माह में प्राप्त खाद्यान्न</t>
  </si>
  <si>
    <t>जनसहयोग/उधार</t>
  </si>
  <si>
    <t>जनसहयोग व उधार</t>
  </si>
  <si>
    <t>कुल खाद्यान्न</t>
  </si>
  <si>
    <t>माह में उपयोग खाद्यान्न</t>
  </si>
  <si>
    <t>माह के अंत मे शेष खाद्यान्न</t>
  </si>
  <si>
    <t>कक्षा 1 से 5</t>
  </si>
  <si>
    <t>कक्षा 6 से 8</t>
  </si>
  <si>
    <t>कक्षा 1 से 5</t>
  </si>
  <si>
    <t>कक्षा 6 से 8</t>
  </si>
  <si>
    <t>कुल नामांकन</t>
  </si>
  <si>
    <t>कुल लाभान्वित</t>
  </si>
  <si>
    <t>माह के प्रारम्भ में शेष</t>
  </si>
  <si>
    <t>इस माह में खर्च</t>
  </si>
  <si>
    <t>माह में प्राप्त राशि</t>
  </si>
  <si>
    <t>माह के अंत मे शेष राशि</t>
  </si>
  <si>
    <t>अध्यक्ष</t>
  </si>
  <si>
    <t>सचिव</t>
  </si>
  <si>
    <t>सदस्य</t>
  </si>
  <si>
    <t>हस्ताक्षर मय सील पोषाहार प्रभारी</t>
  </si>
  <si>
    <t>नाम-------------------------------------</t>
  </si>
  <si>
    <t>मोबाइल न-----------------------------------</t>
  </si>
  <si>
    <t>नाम-----------------------------------</t>
  </si>
  <si>
    <t>नाम------------------------------</t>
  </si>
  <si>
    <t>मोबाइल न-----------------------------</t>
  </si>
  <si>
    <t>मोबाइल न------------------------</t>
  </si>
  <si>
    <t>नाम-</t>
  </si>
  <si>
    <t>मोबाइल न-</t>
  </si>
  <si>
    <t>..................</t>
  </si>
  <si>
    <t>-------------------------</t>
  </si>
  <si>
    <t>-----------------</t>
  </si>
  <si>
    <t>हस्ताक्षर मय सील शाला प्रभारी</t>
  </si>
  <si>
    <t>हस्ताक्षर मय सील शाला प्रभारी</t>
  </si>
  <si>
    <t>हस्ताक्षर मय सील संस्था प्रधान</t>
  </si>
  <si>
    <t>हस्ताक्षर मय सील पोषाहार प्रभारी</t>
  </si>
  <si>
    <t>नाम----------------------</t>
  </si>
  <si>
    <t>मोबाइल न-----------------</t>
  </si>
  <si>
    <t>मोबाइल न----------......</t>
  </si>
  <si>
    <t>मोबाइल न.........................</t>
  </si>
  <si>
    <t>नाम............</t>
  </si>
  <si>
    <t>........</t>
  </si>
  <si>
    <t>नाम......................</t>
  </si>
  <si>
    <t>हस्ताक्षर मय सील संस्था प्रधान</t>
  </si>
  <si>
    <t>दिनांक</t>
  </si>
  <si>
    <t>सप्ताह के दिन</t>
  </si>
  <si>
    <t>कुल खाद्यान्न</t>
  </si>
  <si>
    <t>गेहूं</t>
  </si>
  <si>
    <t>चावल</t>
  </si>
  <si>
    <t>छात्र</t>
  </si>
  <si>
    <t>छात्रा</t>
  </si>
  <si>
    <t>छात्र</t>
  </si>
  <si>
    <t>छात्रा</t>
  </si>
  <si>
    <t>छात्र</t>
  </si>
  <si>
    <t>छात्रा</t>
  </si>
  <si>
    <t>विद्यार्थी</t>
  </si>
  <si>
    <t>विद्यार्थी</t>
  </si>
  <si>
    <t>कुल नामांकन</t>
  </si>
  <si>
    <t>कुल उपस्थित</t>
  </si>
  <si>
    <t>कुल लाभान्वित</t>
  </si>
  <si>
    <t>कुल उपस्थित</t>
  </si>
  <si>
    <t>कुल लाभान्वित</t>
  </si>
  <si>
    <t>लाभान्वित जाति वर्गानुसार</t>
  </si>
  <si>
    <t>उपयोग में लिया खाद्यान्न</t>
  </si>
  <si>
    <t>शेष खाद्यान्न</t>
  </si>
  <si>
    <t>चावल</t>
  </si>
  <si>
    <t>गेहूं</t>
  </si>
  <si>
    <t>गेहूं</t>
  </si>
  <si>
    <t>चावल</t>
  </si>
  <si>
    <t>दिनांक</t>
  </si>
  <si>
    <t>सप्ताह के दिन</t>
  </si>
  <si>
    <t>कुल खाद्यान्न</t>
  </si>
  <si>
    <t>कुल नामांकन</t>
  </si>
  <si>
    <t>कुल उपस्थित</t>
  </si>
  <si>
    <t>कुल लाभान्वित</t>
  </si>
  <si>
    <t>कुल उपस्थित</t>
  </si>
  <si>
    <t>कुल लाभान्वित</t>
  </si>
  <si>
    <t>लाभान्वित जाति वर्गानुसार</t>
  </si>
  <si>
    <t>उपयोगमें लिया खाद्यान्न</t>
  </si>
  <si>
    <t>शेष खाद्यान्न</t>
  </si>
  <si>
    <t>Prepared By- Manohar Ratiwal (9462395760)</t>
  </si>
  <si>
    <t>माह में पोषाहार राशि विवरण</t>
  </si>
  <si>
    <t>प्रारम्भिक शेष</t>
  </si>
  <si>
    <t>माह में प्राप्त</t>
  </si>
  <si>
    <t>माह में खर्च राशि</t>
  </si>
  <si>
    <t>माह के अंत मे शेष राशि</t>
  </si>
  <si>
    <t>कुल राशि</t>
  </si>
  <si>
    <t>प्राथमिक कक्षा (1 से 5) दर प्रति विद्यार्थी</t>
  </si>
  <si>
    <t>कक्षा 1 से 5 हेतु दर प्रति विद्यार्थी</t>
  </si>
  <si>
    <t>कक्षा 6 से 8 हेतु दर प्रति विद्यार्थी</t>
  </si>
  <si>
    <t>कुल राशि</t>
  </si>
  <si>
    <t>प्रारंभिक शेष</t>
  </si>
  <si>
    <t>माह में प्राप्त</t>
  </si>
  <si>
    <t>माह में खर्च</t>
  </si>
  <si>
    <t>माह के अंत मे शेष राशि</t>
  </si>
  <si>
    <t>1 से5</t>
  </si>
  <si>
    <t>1से 5</t>
  </si>
  <si>
    <t>6 से 8</t>
  </si>
  <si>
    <t>6 से 8</t>
  </si>
  <si>
    <t>माह में कुक कम हेल्पर राशि का विवरण</t>
  </si>
  <si>
    <t>कुल राशि</t>
  </si>
  <si>
    <t>1 से8</t>
  </si>
  <si>
    <t>प्रारम्भिक शेष</t>
  </si>
  <si>
    <t>माह में प्राप्त</t>
  </si>
  <si>
    <t>माह में खर्च</t>
  </si>
  <si>
    <t>माह के अंत मे शेष राशि</t>
  </si>
  <si>
    <t>1 से= 8</t>
  </si>
  <si>
    <t>1 से 8</t>
  </si>
  <si>
    <t>खाद्यान्न की कुल मात्रा</t>
  </si>
  <si>
    <t>प्रारंभिक शेष</t>
  </si>
  <si>
    <t>सप्लायर से प्राप्त खाद्यान</t>
  </si>
  <si>
    <t>जनसहयोग व उधार लिया खाद्यान्न</t>
  </si>
  <si>
    <t>गेंहू की मात्रा किग्रा में</t>
  </si>
  <si>
    <t>चावल की मात्रा किग्रा में</t>
  </si>
  <si>
    <t>गेहूं की मात्रा किग्रा में</t>
  </si>
  <si>
    <t>चावल की मात्रा किग्रा में</t>
  </si>
  <si>
    <t>गेहूं की मात्रा किग्रा में</t>
  </si>
  <si>
    <t>चावल की मात्रा किग्रा में</t>
  </si>
  <si>
    <t>गेंहू की मात्रा (किग्रा में)</t>
  </si>
  <si>
    <t>1 से 5</t>
  </si>
  <si>
    <t>6 से 8</t>
  </si>
  <si>
    <t>कुल खाद्यान्न</t>
  </si>
  <si>
    <t xml:space="preserve">1 से 5 </t>
  </si>
  <si>
    <t>6 से 8</t>
  </si>
  <si>
    <t>जाति वर्गानुसार माह में खाद्यान्न की मात्रा किग्रा में</t>
  </si>
  <si>
    <t>1 से 5 गेहूं की मात्रा</t>
  </si>
  <si>
    <t>1 से 5 चावल की मात्रा</t>
  </si>
  <si>
    <t>प्रारम्भिक शेष</t>
  </si>
  <si>
    <t>सप्लायर से प्राप्त</t>
  </si>
  <si>
    <t>अन्य स्रोत से प्राप्त</t>
  </si>
  <si>
    <t>कुल</t>
  </si>
  <si>
    <t>प्रारम्भिक शेष</t>
  </si>
  <si>
    <t>सप्लायर से प्राप्त</t>
  </si>
  <si>
    <t>अन्य स्रोत से प्राप्त</t>
  </si>
  <si>
    <t>कुल</t>
  </si>
  <si>
    <t>जाति वर्गानुसार माह में खाद्यान्न वितरण की मात्रा किग्रा में</t>
  </si>
  <si>
    <t>6 से 8 गेंहू की मात्रा</t>
  </si>
  <si>
    <t>6 से 8 चावल की मात्रा</t>
  </si>
  <si>
    <t>कक्षा 1 से 5 दर प्रति विद्यार्थी</t>
  </si>
  <si>
    <t>कक्षा 6 से 8 दर प्रति विद्यार्थी</t>
  </si>
  <si>
    <t>कुक कम हेल्पर सूचना</t>
  </si>
  <si>
    <t>प्रारम्भिक शेष</t>
  </si>
  <si>
    <t>सप्लायर से प्राप्त</t>
  </si>
  <si>
    <t>अन्य स्रोत से प्राप्त</t>
  </si>
  <si>
    <t>गेंहू किग्रा में</t>
  </si>
  <si>
    <t>चावल किग्रा में</t>
  </si>
  <si>
    <t>गेहूं किग्रा में</t>
  </si>
  <si>
    <t>चावल किग्रा में</t>
  </si>
  <si>
    <t>गेहूं किग्रा में</t>
  </si>
  <si>
    <t>चावल किग्रा में</t>
  </si>
  <si>
    <t>पोषाहार राशि</t>
  </si>
  <si>
    <t>कुल राशि</t>
  </si>
  <si>
    <t>प्रारम्भिक शेष</t>
  </si>
  <si>
    <t>माह में प्राप्त</t>
  </si>
  <si>
    <t>माह में खर्च राशि</t>
  </si>
  <si>
    <t>माह के अंत मे शेष राशि</t>
  </si>
  <si>
    <t>1 से 5</t>
  </si>
  <si>
    <t>6 से 8</t>
  </si>
  <si>
    <t>1 से 5 जाति वर्गानुसार राशि विवरण</t>
  </si>
  <si>
    <t>6 से 8 जाति वर्गानुसार राशि विवरण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</si>
</sst>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[$-409]mmmm/yy;@"/>
    <numFmt numFmtId="166" formatCode="0.000"/>
    <numFmt numFmtId="167" formatCode="[$-409]d\-mmm\-yy;@"/>
    <numFmt numFmtId="168" formatCode="m/d/yyyy;@"/>
    <numFmt numFmtId="169" formatCode="dddd"/>
  </numFmts>
  <fonts count="223"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56"/>
      <name val="Baskerville Old Face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name val="Baskerville Old Face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56"/>
      <name val="Baskerville Old Face"/>
      <family val="2"/>
    </font>
    <font>
      <b/>
      <sz val="11"/>
      <color indexed="8"/>
      <name val="Kruti Dev 010"/>
      <family val="2"/>
    </font>
    <font>
      <b/>
      <sz val="14"/>
      <color indexed="12"/>
      <name val="Calibri"/>
      <family val="2"/>
    </font>
    <font>
      <sz val="11"/>
      <color indexed="12"/>
      <name val="Calibri"/>
      <family val="2"/>
    </font>
    <font>
      <b/>
      <sz val="16"/>
      <color indexed="8"/>
      <name val="Kruti Dev 010"/>
      <family val="2"/>
    </font>
    <font>
      <b/>
      <sz val="14"/>
      <color indexed="8"/>
      <name val="Kruti Dev 010"/>
      <family val="2"/>
    </font>
    <font>
      <sz val="14"/>
      <color indexed="8"/>
      <name val="Calibri"/>
      <family val="2"/>
    </font>
    <font>
      <b/>
      <sz val="10"/>
      <color indexed="8"/>
      <name val="Kruti Dev 010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name val="Kruti Dev 010"/>
      <family val="2"/>
    </font>
    <font>
      <b/>
      <sz val="20"/>
      <color indexed="8"/>
      <name val="Kruti Dev 010"/>
      <family val="2"/>
    </font>
    <font>
      <b/>
      <sz val="20"/>
      <color indexed="8"/>
      <name val="Calibri"/>
      <family val="2"/>
    </font>
    <font>
      <b/>
      <sz val="12"/>
      <name val="Kruti Dev 010"/>
      <family val="2"/>
    </font>
    <font>
      <sz val="12"/>
      <name val="Calibri"/>
      <family val="2"/>
    </font>
    <font>
      <sz val="20"/>
      <color indexed="9"/>
      <name val="Calibri"/>
      <family val="2"/>
    </font>
    <font>
      <b/>
      <sz val="20"/>
      <color indexed="13"/>
      <name val="Kruti Dev 010"/>
      <family val="2"/>
    </font>
    <font>
      <b/>
      <sz val="11"/>
      <color indexed="13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3"/>
      <name val="Calibri"/>
      <family val="2"/>
    </font>
    <font>
      <b/>
      <sz val="14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indexed="12"/>
      <name val="Kruti Dev 010"/>
      <family val="2"/>
    </font>
    <font>
      <b/>
      <u val="single"/>
      <sz val="11"/>
      <color indexed="8"/>
      <name val="Calibri"/>
      <family val="2"/>
    </font>
    <font>
      <sz val="14"/>
      <name val="Comic Sans MS"/>
      <family val="2"/>
    </font>
    <font>
      <b/>
      <sz val="18"/>
      <color indexed="9"/>
      <name val="Calibri"/>
      <family val="2"/>
    </font>
    <font>
      <sz val="20"/>
      <color indexed="8"/>
      <name val="Calibri"/>
      <family val="2"/>
    </font>
    <font>
      <b/>
      <sz val="20"/>
      <color indexed="13"/>
      <name val="Calibri"/>
      <family val="2"/>
    </font>
    <font>
      <b/>
      <sz val="24"/>
      <color indexed="13"/>
      <name val="Harlow Solid Italic"/>
      <family val="2"/>
    </font>
    <font>
      <sz val="14"/>
      <name val="Kundli"/>
      <family val="2"/>
    </font>
    <font>
      <b/>
      <sz val="11"/>
      <name val="Comic Sans MS"/>
      <family val="2"/>
    </font>
    <font>
      <b/>
      <sz val="14"/>
      <name val="Kruti Dev 010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Comic Sans MS"/>
      <family val="2"/>
    </font>
    <font>
      <b/>
      <sz val="8"/>
      <color indexed="13"/>
      <name val="Arial Narrow"/>
      <family val="2"/>
    </font>
    <font>
      <sz val="16"/>
      <name val="Kruti Dev 010"/>
      <family val="2"/>
    </font>
    <font>
      <sz val="14"/>
      <name val="Kruti Dev 010"/>
      <family val="2"/>
    </font>
    <font>
      <sz val="10"/>
      <name val="Kruti Dev 010"/>
      <family val="2"/>
    </font>
    <font>
      <b/>
      <sz val="8"/>
      <name val="Comic Sans MS"/>
      <family val="2"/>
    </font>
    <font>
      <sz val="11"/>
      <name val="Comic Sans MS"/>
      <family val="2"/>
    </font>
    <font>
      <b/>
      <sz val="10"/>
      <name val="Comic Sans MS"/>
      <family val="2"/>
    </font>
    <font>
      <b/>
      <sz val="14"/>
      <name val="Comic Sans MS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Iskoola Pota"/>
      <family val="2"/>
    </font>
    <font>
      <sz val="14"/>
      <color indexed="40"/>
      <name val="Kruti Dev 010"/>
      <family val="2"/>
    </font>
    <font>
      <b/>
      <sz val="10"/>
      <color indexed="40"/>
      <name val="Calibri"/>
      <family val="2"/>
    </font>
    <font>
      <b/>
      <sz val="9"/>
      <color indexed="40"/>
      <name val="Calibri"/>
      <family val="2"/>
    </font>
    <font>
      <sz val="9"/>
      <color indexed="40"/>
      <name val="Calibri"/>
      <family val="2"/>
    </font>
    <font>
      <sz val="12"/>
      <color indexed="40"/>
      <name val="Calibri"/>
      <family val="2"/>
    </font>
    <font>
      <sz val="10"/>
      <color indexed="40"/>
      <name val="Calibri"/>
      <family val="2"/>
    </font>
    <font>
      <sz val="11"/>
      <color indexed="40"/>
      <name val="Kruti Dev 010"/>
      <family val="2"/>
    </font>
    <font>
      <sz val="10"/>
      <color indexed="40"/>
      <name val="Kruti Dev 011"/>
      <family val="2"/>
    </font>
    <font>
      <sz val="11"/>
      <color indexed="8"/>
      <name val="Kruti Dev 010"/>
      <family val="2"/>
    </font>
    <font>
      <b/>
      <sz val="12"/>
      <color indexed="10"/>
      <name val="Iskoola Pota"/>
      <family val="2"/>
    </font>
    <font>
      <sz val="12"/>
      <color indexed="8"/>
      <name val="Iskoola Pota"/>
      <family val="2"/>
    </font>
    <font>
      <b/>
      <sz val="11"/>
      <color indexed="8"/>
      <name val="Iskoola Pota"/>
      <family val="2"/>
    </font>
    <font>
      <b/>
      <sz val="10"/>
      <color indexed="10"/>
      <name val="Iskoola Pota"/>
      <family val="2"/>
    </font>
    <font>
      <b/>
      <sz val="10"/>
      <name val="Iskoola Pota"/>
      <family val="2"/>
    </font>
    <font>
      <sz val="10"/>
      <color indexed="8"/>
      <name val="Iskoola Pota"/>
      <family val="2"/>
    </font>
    <font>
      <b/>
      <sz val="11"/>
      <name val="Iskoola Pota"/>
      <family val="2"/>
    </font>
    <font>
      <sz val="11"/>
      <color indexed="8"/>
      <name val="Iskoola Pota"/>
      <family val="2"/>
    </font>
    <font>
      <b/>
      <sz val="24"/>
      <color indexed="8"/>
      <name val="Kruti Dev 010"/>
      <family val="2"/>
    </font>
    <font>
      <b/>
      <sz val="12"/>
      <color indexed="8"/>
      <name val="Kruti Dev 010"/>
      <family val="2"/>
    </font>
    <font>
      <sz val="10"/>
      <color indexed="8"/>
      <name val="Kruti Dev 010"/>
      <family val="2"/>
    </font>
    <font>
      <sz val="12"/>
      <color indexed="8"/>
      <name val="Kruti Dev 010"/>
      <family val="2"/>
    </font>
    <font>
      <sz val="10"/>
      <color indexed="8"/>
      <name val="Arial"/>
      <family val="2"/>
    </font>
    <font>
      <sz val="8"/>
      <color indexed="8"/>
      <name val="Comic Sans MS"/>
      <family val="2"/>
    </font>
    <font>
      <b/>
      <sz val="10"/>
      <color indexed="8"/>
      <name val="Arial"/>
      <family val="2"/>
    </font>
    <font>
      <sz val="12"/>
      <color indexed="8"/>
      <name val="Kundli"/>
      <family val="2"/>
    </font>
    <font>
      <sz val="14"/>
      <color indexed="8"/>
      <name val="Kruti Dev 010"/>
      <family val="2"/>
    </font>
    <font>
      <b/>
      <sz val="12"/>
      <color indexed="8"/>
      <name val="Arial"/>
      <family val="2"/>
    </font>
    <font>
      <b/>
      <sz val="16"/>
      <color indexed="8"/>
      <name val="Kundli"/>
      <family val="2"/>
    </font>
    <font>
      <b/>
      <sz val="18"/>
      <color indexed="8"/>
      <name val="Calibri"/>
      <family val="2"/>
    </font>
    <font>
      <sz val="20"/>
      <color indexed="8"/>
      <name val="Kruti Dev 010"/>
      <family val="2"/>
    </font>
    <font>
      <sz val="11"/>
      <color indexed="8"/>
      <name val="Kundli"/>
      <family val="2"/>
    </font>
    <font>
      <b/>
      <sz val="22"/>
      <color indexed="8"/>
      <name val="Kruti Dev 010"/>
      <family val="2"/>
    </font>
    <font>
      <sz val="22"/>
      <color indexed="8"/>
      <name val="Calibri"/>
      <family val="2"/>
    </font>
    <font>
      <b/>
      <sz val="20"/>
      <color indexed="9"/>
      <name val="Kruti Dev 010"/>
      <family val="2"/>
    </font>
    <font>
      <b/>
      <sz val="11"/>
      <color indexed="8"/>
      <name val="Kruti Dev 011"/>
      <family val="2"/>
    </font>
    <font>
      <b/>
      <sz val="18"/>
      <name val="Calibri"/>
      <family val="2"/>
    </font>
    <font>
      <sz val="11"/>
      <name val="Arial"/>
      <family val="2"/>
    </font>
    <font>
      <sz val="14"/>
      <color indexed="40"/>
      <name val="Arial"/>
      <family val="2"/>
    </font>
    <font>
      <b/>
      <sz val="24"/>
      <color indexed="40"/>
      <name val="Arial"/>
      <family val="2"/>
    </font>
    <font>
      <b/>
      <sz val="14"/>
      <color indexed="40"/>
      <name val="Arial"/>
      <family val="2"/>
    </font>
    <font>
      <sz val="14"/>
      <color indexed="40"/>
      <name val="Calibri"/>
      <family val="2"/>
    </font>
    <font>
      <b/>
      <sz val="14"/>
      <color indexed="40"/>
      <name val="Calibri"/>
      <family val="2"/>
    </font>
    <font>
      <b/>
      <sz val="14"/>
      <color indexed="40"/>
      <name val="Iskoola Pota"/>
      <family val="2"/>
    </font>
    <font>
      <sz val="14"/>
      <color indexed="40"/>
      <name val="Kruti Dev 011"/>
      <family val="2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 Black"/>
      <family val="2"/>
    </font>
    <font>
      <sz val="12"/>
      <name val="Arial Black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40"/>
      <name val="Arial"/>
      <family val="2"/>
    </font>
    <font>
      <sz val="12"/>
      <color indexed="8"/>
      <name val="Arial"/>
      <family val="2"/>
    </font>
    <font>
      <b/>
      <sz val="12"/>
      <color indexed="40"/>
      <name val="Arial"/>
      <family val="2"/>
    </font>
    <font>
      <b/>
      <sz val="12"/>
      <color indexed="40"/>
      <name val="Calibri"/>
      <family val="2"/>
    </font>
    <font>
      <b/>
      <sz val="12"/>
      <color indexed="40"/>
      <name val="Iskoola Pota"/>
      <family val="2"/>
    </font>
    <font>
      <sz val="12"/>
      <color indexed="40"/>
      <name val="Kruti Dev 010"/>
      <family val="2"/>
    </font>
    <font>
      <sz val="12"/>
      <color indexed="40"/>
      <name val="Kruti Dev 011"/>
      <family val="2"/>
    </font>
    <font>
      <b/>
      <sz val="16"/>
      <color indexed="9"/>
      <name val="Kruti Dev 010"/>
      <family val="2"/>
    </font>
    <font>
      <sz val="16"/>
      <color indexed="9"/>
      <name val="Calibri"/>
      <family val="2"/>
    </font>
    <font>
      <sz val="16"/>
      <color indexed="9"/>
      <name val="Kruti Dev 010"/>
      <family val="2"/>
    </font>
    <font>
      <sz val="18"/>
      <color indexed="9"/>
      <name val="Kruti Dev 010"/>
      <family val="2"/>
    </font>
    <font>
      <sz val="18"/>
      <color indexed="9"/>
      <name val="Calibri"/>
      <family val="2"/>
    </font>
    <font>
      <sz val="18"/>
      <color indexed="9"/>
      <name val="Arial Black"/>
      <family val="2"/>
    </font>
    <font>
      <sz val="11"/>
      <name val="Arial Black"/>
      <family val="2"/>
    </font>
    <font>
      <sz val="20"/>
      <color indexed="9"/>
      <name val="Kruti Dev 010"/>
      <family val="2"/>
    </font>
    <font>
      <b/>
      <sz val="10"/>
      <name val="Kruti Dev 010"/>
      <family val="2"/>
    </font>
    <font>
      <b/>
      <sz val="9"/>
      <name val="Kruti Dev 010"/>
      <family val="2"/>
    </font>
    <font>
      <b/>
      <sz val="8"/>
      <name val="Kruti Dev 010"/>
      <family val="2"/>
    </font>
    <font>
      <sz val="8"/>
      <name val="Kruti Dev 010"/>
      <family val="2"/>
    </font>
    <font>
      <sz val="20"/>
      <name val="Calibri"/>
      <family val="2"/>
    </font>
    <font>
      <sz val="24"/>
      <name val="Calibri"/>
      <family val="2"/>
    </font>
    <font>
      <sz val="24"/>
      <color indexed="51"/>
      <name val="Calibri"/>
      <family val="2"/>
    </font>
    <font>
      <sz val="16"/>
      <color indexed="8"/>
      <name val="Calibri"/>
      <family val="2"/>
    </font>
    <font>
      <sz val="16"/>
      <color indexed="8"/>
      <name val="Kruti Dev 010"/>
      <family val="2"/>
    </font>
    <font>
      <b/>
      <sz val="16"/>
      <color indexed="8"/>
      <name val="Calibri"/>
      <family val="2"/>
    </font>
    <font>
      <sz val="12"/>
      <name val="Kruti Dev 010"/>
      <family val="2"/>
    </font>
    <font>
      <b/>
      <sz val="12"/>
      <name val="Arial Narrow"/>
      <family val="2"/>
    </font>
    <font>
      <b/>
      <sz val="12"/>
      <color indexed="13"/>
      <name val="Arial Narrow"/>
      <family val="2"/>
    </font>
    <font>
      <b/>
      <sz val="10"/>
      <color indexed="13"/>
      <name val="Arial Narrow"/>
      <family val="2"/>
    </font>
    <font>
      <b/>
      <sz val="9"/>
      <color indexed="13"/>
      <name val="Arial Narrow"/>
      <family val="2"/>
    </font>
    <font>
      <b/>
      <sz val="20"/>
      <color indexed="13"/>
      <name val="Arial Black"/>
      <family val="2"/>
    </font>
    <font>
      <b/>
      <sz val="20"/>
      <color indexed="13"/>
      <name val="Devils"/>
      <family val="2"/>
    </font>
    <font>
      <b/>
      <sz val="20"/>
      <color indexed="13"/>
      <name val="DevLys 010 "/>
      <family val="2"/>
    </font>
    <font>
      <b/>
      <sz val="20"/>
      <color indexed="13"/>
      <name val="MT Extra"/>
      <family val="2"/>
    </font>
    <font>
      <b/>
      <sz val="20"/>
      <color indexed="13"/>
      <name val="Symbol"/>
      <family val="2"/>
    </font>
    <font>
      <b/>
      <sz val="20"/>
      <color indexed="13"/>
      <name val="Bond 4F"/>
      <family val="2"/>
    </font>
    <font>
      <b/>
      <sz val="20"/>
      <color indexed="13"/>
      <name val="Bond 4F Light"/>
      <family val="2"/>
    </font>
    <font>
      <b/>
      <sz val="20"/>
      <color indexed="13"/>
      <name val="Bond 4F Medium"/>
      <family val="2"/>
    </font>
    <font>
      <b/>
      <sz val="20"/>
      <color indexed="13"/>
      <name val="Bond 4F SemiBold"/>
      <family val="2"/>
    </font>
    <font>
      <b/>
      <sz val="20"/>
      <color indexed="13"/>
      <name val="Bond 4F UltraLight"/>
      <family val="2"/>
    </font>
    <font>
      <b/>
      <sz val="20"/>
      <color indexed="13"/>
      <name val="Carrois Gothic SC"/>
      <family val="2"/>
    </font>
    <font>
      <b/>
      <sz val="20"/>
      <color indexed="13"/>
      <name val="Coming Soon"/>
      <family val="2"/>
    </font>
    <font>
      <b/>
      <sz val="20"/>
      <color indexed="13"/>
      <name val="Cutive Mono"/>
      <family val="2"/>
    </font>
    <font>
      <b/>
      <sz val="20"/>
      <color indexed="13"/>
      <name val="Dancing Script"/>
      <family val="2"/>
    </font>
    <font>
      <b/>
      <sz val="20"/>
      <color indexed="13"/>
      <name val="Droid Sans"/>
      <family val="2"/>
    </font>
    <font>
      <b/>
      <sz val="20"/>
      <color indexed="13"/>
      <name val="FZLanTingHeiProT_04_OPPO_983"/>
      <family val="2"/>
    </font>
    <font>
      <b/>
      <sz val="20"/>
      <color indexed="13"/>
      <name val="Droid Sans Mono"/>
      <family val="2"/>
    </font>
    <font>
      <b/>
      <sz val="20"/>
      <color indexed="13"/>
      <name val="Droid Sans Fallback"/>
      <family val="2"/>
    </font>
    <font>
      <sz val="14"/>
      <color indexed="9"/>
      <name val="Kruti Dev 010"/>
      <family val="2"/>
    </font>
    <font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20"/>
      <color indexed="8"/>
      <name val="Kruti Dev 011"/>
      <family val="2"/>
    </font>
    <font>
      <b/>
      <sz val="20"/>
      <name val="Kruti Dev 010"/>
      <family val="2"/>
    </font>
    <font>
      <b/>
      <sz val="20"/>
      <name val="Calibri"/>
      <family val="2"/>
    </font>
    <font>
      <sz val="20"/>
      <color indexed="9"/>
      <name val="Arial Black"/>
      <family val="2"/>
    </font>
    <font>
      <sz val="20"/>
      <name val="Arial Black"/>
      <family val="2"/>
    </font>
    <font>
      <b/>
      <sz val="18"/>
      <color indexed="8"/>
      <name val="Kruti Dev 010"/>
      <family val="2"/>
    </font>
    <font>
      <sz val="18"/>
      <color indexed="8"/>
      <name val="Calibri"/>
      <family val="2"/>
    </font>
    <font>
      <b/>
      <sz val="18"/>
      <name val="Kruti Dev 010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2"/>
      <color rgb="FF002060"/>
      <name val="Baskerville Old Face"/>
      <family val="2"/>
    </font>
    <font>
      <b/>
      <sz val="11"/>
      <color rgb="FF002060"/>
      <name val="Baskerville Old Face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Iskoola Pota"/>
      <family val="2"/>
    </font>
    <font>
      <sz val="14"/>
      <color rgb="FF00B0F0"/>
      <name val="Kruti Dev 010"/>
      <family val="2"/>
    </font>
    <font>
      <b/>
      <sz val="10"/>
      <color rgb="FF00B0F0"/>
      <name val="Calibri"/>
      <family val="2"/>
    </font>
    <font>
      <b/>
      <sz val="9"/>
      <color rgb="FF00B0F0"/>
      <name val="Calibri"/>
      <family val="2"/>
    </font>
    <font>
      <sz val="9"/>
      <color rgb="FF00B0F0"/>
      <name val="Calibri"/>
      <family val="2"/>
    </font>
    <font>
      <sz val="12"/>
      <color rgb="FF00B0F0"/>
      <name val="Calibri"/>
      <family val="2"/>
    </font>
    <font>
      <sz val="10"/>
      <color rgb="FF00B0F0"/>
      <name val="Calibri"/>
      <family val="2"/>
    </font>
    <font>
      <sz val="11"/>
      <color rgb="FF00B0F0"/>
      <name val="Kruti Dev 010"/>
      <family val="2"/>
    </font>
    <font>
      <sz val="10"/>
      <color rgb="FF00B0F0"/>
      <name val="Kruti Dev 011"/>
      <family val="2"/>
    </font>
    <font>
      <sz val="14"/>
      <color rgb="FF00B0F0"/>
      <name val="Arial"/>
      <family val="2"/>
    </font>
    <font>
      <b/>
      <sz val="24"/>
      <color rgb="FF00B0F0"/>
      <name val="Arial"/>
      <family val="2"/>
    </font>
    <font>
      <b/>
      <sz val="14"/>
      <color rgb="FF00B0F0"/>
      <name val="Arial"/>
      <family val="2"/>
    </font>
    <font>
      <sz val="14"/>
      <color rgb="FF00B0F0"/>
      <name val="Calibri"/>
      <family val="2"/>
    </font>
    <font>
      <b/>
      <sz val="14"/>
      <color rgb="FF00B0F0"/>
      <name val="Calibri"/>
      <family val="2"/>
    </font>
    <font>
      <b/>
      <sz val="14"/>
      <color rgb="FF00B0F0"/>
      <name val="Iskoola Pota"/>
      <family val="2"/>
    </font>
    <font>
      <sz val="14"/>
      <color rgb="FF00B0F0"/>
      <name val="Kruti Dev 011"/>
      <family val="2"/>
    </font>
    <font>
      <b/>
      <sz val="18"/>
      <color rgb="FF00B0F0"/>
      <name val="Arial"/>
      <family val="2"/>
    </font>
    <font>
      <b/>
      <sz val="12"/>
      <color rgb="FF00B0F0"/>
      <name val="Arial"/>
      <family val="2"/>
    </font>
    <font>
      <b/>
      <sz val="12"/>
      <color rgb="FF00B0F0"/>
      <name val="Calibri"/>
      <family val="2"/>
    </font>
    <font>
      <b/>
      <sz val="12"/>
      <color rgb="FF00B0F0"/>
      <name val="Iskoola Pota"/>
      <family val="2"/>
    </font>
    <font>
      <sz val="12"/>
      <color rgb="FF00B0F0"/>
      <name val="Kruti Dev 010"/>
      <family val="2"/>
    </font>
    <font>
      <sz val="12"/>
      <color rgb="FF00B0F0"/>
      <name val="Kruti Dev 011"/>
      <family val="2"/>
    </font>
    <font>
      <sz val="24"/>
      <color rgb="FFFFC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568FD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215968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6363D"/>
        <bgColor indexed="64"/>
      </patternFill>
    </fill>
    <fill>
      <patternFill patternType="solid">
        <fgColor rgb="FFFFCB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 style="thin">
        <color rgb="FF9966FF"/>
      </right>
      <top style="thin">
        <color rgb="FF9966FF"/>
      </top>
      <bottom style="thin">
        <color rgb="FF9966FF"/>
      </bottom>
    </border>
    <border>
      <left>
        <color indexed="63"/>
      </left>
      <right>
        <color indexed="63"/>
      </right>
      <top style="thin">
        <color rgb="FF9966FF"/>
      </top>
      <bottom style="thin">
        <color rgb="FF9966FF"/>
      </bottom>
    </border>
    <border>
      <left>
        <color indexed="63"/>
      </left>
      <right style="thin">
        <color rgb="FF9966FF"/>
      </right>
      <top style="thin">
        <color rgb="FF9966FF"/>
      </top>
      <bottom style="thin">
        <color rgb="FF9966FF"/>
      </bottom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9966FF"/>
      </bottom>
    </border>
    <border>
      <left style="thin">
        <color rgb="FF9966FF"/>
      </left>
      <right style="thin">
        <color rgb="FFFF0000"/>
      </right>
      <top style="thin">
        <color rgb="FF9966FF"/>
      </top>
      <bottom style="thin">
        <color rgb="FF9966FF"/>
      </bottom>
    </border>
    <border>
      <left style="thin">
        <color rgb="FF9966FF"/>
      </left>
      <right>
        <color indexed="63"/>
      </right>
      <top style="thin">
        <color rgb="FF9966FF"/>
      </top>
      <bottom>
        <color indexed="63"/>
      </bottom>
    </border>
    <border>
      <left>
        <color indexed="63"/>
      </left>
      <right>
        <color indexed="63"/>
      </right>
      <top style="thin">
        <color rgb="FF9966FF"/>
      </top>
      <bottom>
        <color indexed="63"/>
      </bottom>
    </border>
    <border>
      <left>
        <color indexed="63"/>
      </left>
      <right style="thin">
        <color rgb="FF9966FF"/>
      </right>
      <top style="thin">
        <color rgb="FF9966FF"/>
      </top>
      <bottom>
        <color indexed="63"/>
      </bottom>
    </border>
    <border>
      <left style="thin">
        <color rgb="FF9966FF"/>
      </left>
      <right>
        <color indexed="63"/>
      </right>
      <top>
        <color indexed="63"/>
      </top>
      <bottom style="thin">
        <color rgb="FF9966FF"/>
      </bottom>
    </border>
    <border>
      <left>
        <color indexed="63"/>
      </left>
      <right>
        <color indexed="63"/>
      </right>
      <top>
        <color indexed="63"/>
      </top>
      <bottom style="thin">
        <color rgb="FF9966FF"/>
      </bottom>
    </border>
    <border>
      <left>
        <color indexed="63"/>
      </left>
      <right style="thin">
        <color rgb="FF9966FF"/>
      </right>
      <top>
        <color indexed="63"/>
      </top>
      <bottom style="thin">
        <color rgb="FF9966FF"/>
      </bottom>
    </border>
    <border>
      <left style="thin">
        <color rgb="FF9966FF"/>
      </left>
      <right style="thin">
        <color rgb="FF9966FF"/>
      </right>
      <top style="thin">
        <color rgb="FF9966FF"/>
      </top>
      <bottom>
        <color indexed="63"/>
      </bottom>
    </border>
    <border>
      <left style="thin">
        <color rgb="FF9966FF"/>
      </left>
      <right style="thin">
        <color rgb="FF9966FF"/>
      </right>
      <top>
        <color indexed="63"/>
      </top>
      <bottom style="thin">
        <color rgb="FF9966FF"/>
      </bottom>
    </border>
    <border>
      <left style="thin">
        <color rgb="FFFF0000"/>
      </left>
      <right style="thin">
        <color rgb="FF9966FF"/>
      </right>
      <top style="thin">
        <color rgb="FF9966FF"/>
      </top>
      <bottom style="thin">
        <color rgb="FFFF0000"/>
      </bottom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FF0000"/>
      </bottom>
    </border>
    <border>
      <left style="thin">
        <color rgb="FF9966FF"/>
      </left>
      <right style="thin">
        <color rgb="FFFF0000"/>
      </right>
      <top style="thin">
        <color rgb="FF9966FF"/>
      </top>
      <bottom style="thin">
        <color rgb="FFFF0000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double"/>
      <right style="double"/>
      <top style="double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9966FF"/>
      </left>
      <right style="thin">
        <color rgb="FFFF0000"/>
      </right>
      <top style="thin">
        <color rgb="FF9966FF"/>
      </top>
      <bottom>
        <color rgb="FF9966FF"/>
      </bottom>
    </border>
    <border>
      <left style="thin">
        <color rgb="FF9966FF"/>
      </left>
      <right style="thin">
        <color rgb="FFFF0000"/>
      </right>
      <top style="thin"/>
      <bottom style="thin">
        <color rgb="FF9966FF"/>
      </bottom>
    </border>
    <border>
      <left style="thin">
        <color rgb="FF9966FF"/>
      </left>
      <right style="thin">
        <color rgb="FFFF0000"/>
      </right>
      <top>
        <color rgb="FF9966FF"/>
      </top>
      <bottom style="thin">
        <color rgb="FF9966FF"/>
      </bottom>
    </border>
    <border>
      <left style="thin">
        <color rgb="FF9966FF"/>
      </left>
      <right style="thin">
        <color rgb="FFFF0000"/>
      </right>
      <top style="thin"/>
      <bottom style="thin"/>
    </border>
    <border>
      <left style="thin">
        <color rgb="FF9966FF"/>
      </left>
      <right>
        <color rgb="FF9966FF"/>
      </right>
      <top style="thin">
        <color rgb="FF9966FF"/>
      </top>
      <bottom style="thin">
        <color rgb="FF9966FF"/>
      </bottom>
    </border>
    <border>
      <left style="thin"/>
      <right style="thin">
        <color rgb="FFFF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5" fillId="20" borderId="0" applyNumberFormat="0" applyBorder="0" applyAlignment="0" applyProtection="0"/>
    <xf numFmtId="0" fontId="18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1" applyNumberFormat="0" applyFill="0" applyAlignment="0" applyProtection="0"/>
    <xf numFmtId="0" fontId="189" fillId="0" borderId="2" applyNumberFormat="0" applyFill="0" applyAlignment="0" applyProtection="0"/>
    <xf numFmtId="0" fontId="190" fillId="0" borderId="3" applyNumberFormat="0" applyFill="0" applyAlignment="0" applyProtection="0"/>
    <xf numFmtId="0" fontId="190" fillId="0" borderId="0" applyNumberFormat="0" applyFill="0" applyBorder="0" applyAlignment="0" applyProtection="0"/>
    <xf numFmtId="0" fontId="11" fillId="28" borderId="4" applyNumberFormat="0" applyAlignment="0" applyProtection="0"/>
    <xf numFmtId="0" fontId="14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1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2" fillId="31" borderId="7" applyNumberFormat="0" applyAlignment="0" applyProtection="0"/>
    <xf numFmtId="0" fontId="193" fillId="30" borderId="8" applyNumberFormat="0" applyAlignment="0" applyProtection="0"/>
    <xf numFmtId="0" fontId="194" fillId="32" borderId="0" applyNumberFormat="0" applyBorder="0" applyAlignment="0" applyProtection="0"/>
    <xf numFmtId="0" fontId="195" fillId="0" borderId="9" applyNumberFormat="0" applyFill="0" applyAlignment="0" applyProtection="0"/>
  </cellStyleXfs>
  <cellXfs count="1003">
    <xf numFmtId="0" fontId="0" fillId="0" borderId="0" xfId="0" applyAlignment="1">
      <alignment/>
    </xf>
    <xf numFmtId="164" fontId="196" fillId="7" borderId="10" xfId="0" applyNumberFormat="1" applyFont="1" applyFill="1" applyBorder="1" applyAlignment="1" applyProtection="1">
      <alignment horizontal="center" vertical="center" wrapText="1"/>
      <protection hidden="1"/>
    </xf>
    <xf numFmtId="1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0" xfId="0" applyNumberFormat="1" applyFont="1" applyFill="1" applyBorder="1" applyAlignment="1" applyProtection="1">
      <alignment horizontal="center" wrapText="1"/>
      <protection hidden="1" locked="0"/>
    </xf>
    <xf numFmtId="164" fontId="19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wrapText="1"/>
      <protection hidden="1" locked="0"/>
    </xf>
    <xf numFmtId="0" fontId="21" fillId="0" borderId="0" xfId="0" applyNumberFormat="1" applyFont="1" applyFill="1" applyBorder="1" applyAlignment="1" applyProtection="1">
      <alignment vertical="center"/>
      <protection/>
    </xf>
    <xf numFmtId="165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NumberFormat="1" applyFont="1" applyFill="1" applyBorder="1" applyAlignment="1" applyProtection="1">
      <alignment horizontal="center" wrapText="1"/>
      <protection hidden="1" locked="0"/>
    </xf>
    <xf numFmtId="0" fontId="17" fillId="0" borderId="13" xfId="0" applyNumberFormat="1" applyFont="1" applyFill="1" applyBorder="1" applyAlignment="1" applyProtection="1">
      <alignment horizontal="center" wrapText="1"/>
      <protection hidden="1" locked="0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197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NumberFormat="1" applyFont="1" applyFill="1" applyBorder="1" applyAlignment="1" applyProtection="1">
      <alignment horizontal="center" wrapText="1"/>
      <protection hidden="1"/>
    </xf>
    <xf numFmtId="0" fontId="23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34" borderId="0" xfId="0" applyNumberFormat="1" applyFont="1" applyFill="1" applyBorder="1" applyAlignment="1" applyProtection="1">
      <alignment horizontal="center"/>
      <protection/>
    </xf>
    <xf numFmtId="0" fontId="20" fillId="34" borderId="0" xfId="0" applyNumberFormat="1" applyFont="1" applyFill="1" applyBorder="1" applyAlignment="1" applyProtection="1">
      <alignment horizontal="right" vertical="center"/>
      <protection/>
    </xf>
    <xf numFmtId="0" fontId="20" fillId="34" borderId="15" xfId="0" applyNumberFormat="1" applyFont="1" applyFill="1" applyBorder="1" applyAlignment="1" applyProtection="1">
      <alignment horizontal="right" vertical="center"/>
      <protection/>
    </xf>
    <xf numFmtId="165" fontId="24" fillId="9" borderId="16" xfId="0" applyNumberFormat="1" applyFont="1" applyFill="1" applyBorder="1" applyAlignment="1" applyProtection="1">
      <alignment horizontal="center" vertical="center" wrapText="1"/>
      <protection/>
    </xf>
    <xf numFmtId="0" fontId="25" fillId="9" borderId="17" xfId="0" applyNumberFormat="1" applyFont="1" applyFill="1" applyBorder="1" applyAlignment="1" applyProtection="1">
      <alignment horizontal="center" vertical="center" wrapText="1"/>
      <protection/>
    </xf>
    <xf numFmtId="0" fontId="23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34" borderId="12" xfId="0" applyNumberFormat="1" applyFont="1" applyFill="1" applyBorder="1" applyAlignment="1" applyProtection="1">
      <alignment horizontal="center" vertical="center"/>
      <protection/>
    </xf>
    <xf numFmtId="0" fontId="27" fillId="15" borderId="18" xfId="0" applyNumberFormat="1" applyFont="1" applyFill="1" applyBorder="1" applyAlignment="1" applyProtection="1">
      <alignment horizontal="center" vertical="center" wrapText="1"/>
      <protection hidden="1"/>
    </xf>
    <xf numFmtId="0" fontId="28" fillId="15" borderId="18" xfId="0" applyNumberFormat="1" applyFont="1" applyFill="1" applyBorder="1" applyAlignment="1" applyProtection="1">
      <alignment horizontal="center" vertical="center" wrapText="1"/>
      <protection/>
    </xf>
    <xf numFmtId="0" fontId="27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18" xfId="0" applyNumberFormat="1" applyFont="1" applyFill="1" applyBorder="1" applyAlignment="1" applyProtection="1">
      <alignment horizontal="center" vertical="center" wrapText="1"/>
      <protection/>
    </xf>
    <xf numFmtId="0" fontId="25" fillId="9" borderId="14" xfId="0" applyNumberFormat="1" applyFont="1" applyFill="1" applyBorder="1" applyAlignment="1" applyProtection="1">
      <alignment horizontal="center" vertical="center" wrapText="1"/>
      <protection/>
    </xf>
    <xf numFmtId="0" fontId="25" fillId="9" borderId="0" xfId="0" applyNumberFormat="1" applyFont="1" applyFill="1" applyBorder="1" applyAlignment="1" applyProtection="1">
      <alignment horizontal="center" vertical="center" wrapText="1"/>
      <protection/>
    </xf>
    <xf numFmtId="0" fontId="23" fillId="19" borderId="11" xfId="0" applyNumberFormat="1" applyFont="1" applyFill="1" applyBorder="1" applyAlignment="1" applyProtection="1">
      <alignment horizontal="center" vertical="center" wrapText="1"/>
      <protection/>
    </xf>
    <xf numFmtId="0" fontId="20" fillId="19" borderId="12" xfId="0" applyNumberFormat="1" applyFont="1" applyFill="1" applyBorder="1" applyAlignment="1" applyProtection="1">
      <alignment wrapText="1"/>
      <protection/>
    </xf>
    <xf numFmtId="0" fontId="29" fillId="7" borderId="16" xfId="0" applyNumberFormat="1" applyFont="1" applyFill="1" applyBorder="1" applyAlignment="1" applyProtection="1">
      <alignment horizontal="center" vertical="center" wrapText="1"/>
      <protection/>
    </xf>
    <xf numFmtId="0" fontId="20" fillId="7" borderId="17" xfId="0" applyNumberFormat="1" applyFont="1" applyFill="1" applyBorder="1" applyAlignment="1" applyProtection="1">
      <alignment wrapText="1"/>
      <protection/>
    </xf>
    <xf numFmtId="0" fontId="29" fillId="6" borderId="16" xfId="0" applyNumberFormat="1" applyFont="1" applyFill="1" applyBorder="1" applyAlignment="1" applyProtection="1">
      <alignment horizontal="center" vertical="center" wrapText="1"/>
      <protection/>
    </xf>
    <xf numFmtId="0" fontId="20" fillId="6" borderId="17" xfId="0" applyNumberFormat="1" applyFont="1" applyFill="1" applyBorder="1" applyAlignment="1" applyProtection="1">
      <alignment wrapText="1"/>
      <protection/>
    </xf>
    <xf numFmtId="0" fontId="30" fillId="36" borderId="10" xfId="0" applyNumberFormat="1" applyFont="1" applyFill="1" applyBorder="1" applyAlignment="1" applyProtection="1">
      <alignment horizontal="center" vertical="center" wrapText="1"/>
      <protection/>
    </xf>
    <xf numFmtId="0" fontId="27" fillId="9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9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9" borderId="19" xfId="0" applyNumberFormat="1" applyFont="1" applyFill="1" applyBorder="1" applyAlignment="1" applyProtection="1">
      <alignment horizontal="center" vertical="center" wrapText="1"/>
      <protection/>
    </xf>
    <xf numFmtId="0" fontId="25" fillId="9" borderId="20" xfId="0" applyNumberFormat="1" applyFont="1" applyFill="1" applyBorder="1" applyAlignment="1" applyProtection="1">
      <alignment horizontal="center" vertical="center" wrapText="1"/>
      <protection/>
    </xf>
    <xf numFmtId="0" fontId="29" fillId="19" borderId="16" xfId="0" applyNumberFormat="1" applyFont="1" applyFill="1" applyBorder="1" applyAlignment="1" applyProtection="1">
      <alignment horizontal="center" vertical="center" wrapText="1"/>
      <protection/>
    </xf>
    <xf numFmtId="0" fontId="29" fillId="19" borderId="21" xfId="0" applyNumberFormat="1" applyFont="1" applyFill="1" applyBorder="1" applyAlignment="1" applyProtection="1">
      <alignment horizontal="center" vertical="center" wrapText="1"/>
      <protection/>
    </xf>
    <xf numFmtId="0" fontId="29" fillId="7" borderId="21" xfId="0" applyNumberFormat="1" applyFont="1" applyFill="1" applyBorder="1" applyAlignment="1" applyProtection="1">
      <alignment horizontal="center" vertical="center" wrapText="1"/>
      <protection/>
    </xf>
    <xf numFmtId="0" fontId="29" fillId="6" borderId="21" xfId="0" applyNumberFormat="1" applyFont="1" applyFill="1" applyBorder="1" applyAlignment="1" applyProtection="1">
      <alignment horizontal="center" vertical="center" wrapText="1"/>
      <protection/>
    </xf>
    <xf numFmtId="0" fontId="27" fillId="9" borderId="10" xfId="0" applyNumberFormat="1" applyFont="1" applyFill="1" applyBorder="1" applyAlignment="1" applyProtection="1">
      <alignment horizontal="center" vertical="center"/>
      <protection hidden="1"/>
    </xf>
    <xf numFmtId="0" fontId="20" fillId="9" borderId="10" xfId="0" applyNumberFormat="1" applyFont="1" applyFill="1" applyBorder="1" applyAlignment="1" applyProtection="1">
      <alignment horizontal="center" vertical="center"/>
      <protection/>
    </xf>
    <xf numFmtId="0" fontId="31" fillId="19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7" borderId="10" xfId="0" applyNumberFormat="1" applyFont="1" applyFill="1" applyBorder="1" applyAlignment="1" applyProtection="1">
      <alignment horizontal="center" vertical="center"/>
      <protection hidden="1"/>
    </xf>
    <xf numFmtId="0" fontId="31" fillId="6" borderId="10" xfId="0" applyNumberFormat="1" applyFont="1" applyFill="1" applyBorder="1" applyAlignment="1" applyProtection="1">
      <alignment horizontal="center" vertical="center"/>
      <protection hidden="1"/>
    </xf>
    <xf numFmtId="0" fontId="30" fillId="36" borderId="13" xfId="0" applyNumberFormat="1" applyFont="1" applyFill="1" applyBorder="1" applyAlignment="1" applyProtection="1">
      <alignment horizontal="center" vertical="center" wrapText="1"/>
      <protection/>
    </xf>
    <xf numFmtId="0" fontId="27" fillId="35" borderId="10" xfId="0" applyNumberFormat="1" applyFont="1" applyFill="1" applyBorder="1" applyAlignment="1" applyProtection="1">
      <alignment horizontal="center" vertical="center"/>
      <protection hidden="1"/>
    </xf>
    <xf numFmtId="0" fontId="20" fillId="35" borderId="10" xfId="0" applyNumberFormat="1" applyFont="1" applyFill="1" applyBorder="1" applyAlignment="1" applyProtection="1">
      <alignment horizontal="center" vertical="center"/>
      <protection/>
    </xf>
    <xf numFmtId="0" fontId="32" fillId="34" borderId="10" xfId="0" applyNumberFormat="1" applyFont="1" applyFill="1" applyBorder="1" applyAlignment="1" applyProtection="1">
      <alignment horizontal="center" vertical="center" wrapText="1"/>
      <protection/>
    </xf>
    <xf numFmtId="0" fontId="3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3" fillId="34" borderId="10" xfId="0" applyNumberFormat="1" applyFont="1" applyFill="1" applyBorder="1" applyAlignment="1" applyProtection="1">
      <alignment horizontal="center" vertical="center" wrapText="1"/>
      <protection/>
    </xf>
    <xf numFmtId="0" fontId="34" fillId="34" borderId="18" xfId="0" applyNumberFormat="1" applyFont="1" applyFill="1" applyBorder="1" applyAlignment="1" applyProtection="1">
      <alignment horizontal="center" vertical="center" wrapText="1"/>
      <protection/>
    </xf>
    <xf numFmtId="0" fontId="32" fillId="34" borderId="18" xfId="0" applyNumberFormat="1" applyFont="1" applyFill="1" applyBorder="1" applyAlignment="1" applyProtection="1">
      <alignment horizontal="center" vertical="center"/>
      <protection/>
    </xf>
    <xf numFmtId="0" fontId="32" fillId="34" borderId="0" xfId="0" applyNumberFormat="1" applyFont="1" applyFill="1" applyBorder="1" applyAlignment="1" applyProtection="1">
      <alignment horizontal="center" vertical="center"/>
      <protection/>
    </xf>
    <xf numFmtId="0" fontId="32" fillId="34" borderId="14" xfId="0" applyNumberFormat="1" applyFont="1" applyFill="1" applyBorder="1" applyAlignment="1" applyProtection="1">
      <alignment horizontal="center" vertical="center"/>
      <protection/>
    </xf>
    <xf numFmtId="0" fontId="35" fillId="37" borderId="10" xfId="0" applyNumberFormat="1" applyFont="1" applyFill="1" applyBorder="1" applyAlignment="1" applyProtection="1">
      <alignment horizontal="center" vertical="center" wrapText="1"/>
      <protection/>
    </xf>
    <xf numFmtId="0" fontId="36" fillId="37" borderId="10" xfId="0" applyNumberFormat="1" applyFont="1" applyFill="1" applyBorder="1" applyAlignment="1" applyProtection="1">
      <alignment horizontal="center" vertical="center" wrapText="1"/>
      <protection/>
    </xf>
    <xf numFmtId="0" fontId="37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12" xfId="0" applyNumberFormat="1" applyFont="1" applyFill="1" applyBorder="1" applyAlignment="1" applyProtection="1">
      <alignment wrapText="1"/>
      <protection/>
    </xf>
    <xf numFmtId="0" fontId="39" fillId="34" borderId="12" xfId="0" applyNumberFormat="1" applyFont="1" applyFill="1" applyBorder="1" applyAlignment="1" applyProtection="1">
      <alignment/>
      <protection/>
    </xf>
    <xf numFmtId="0" fontId="40" fillId="38" borderId="12" xfId="0" applyNumberFormat="1" applyFont="1" applyFill="1" applyBorder="1" applyAlignment="1" applyProtection="1">
      <alignment horizontal="center" vertical="center" wrapText="1"/>
      <protection/>
    </xf>
    <xf numFmtId="0" fontId="41" fillId="38" borderId="12" xfId="0" applyNumberFormat="1" applyFont="1" applyFill="1" applyBorder="1" applyAlignment="1" applyProtection="1">
      <alignment wrapText="1"/>
      <protection/>
    </xf>
    <xf numFmtId="165" fontId="42" fillId="39" borderId="21" xfId="0" applyNumberFormat="1" applyFont="1" applyFill="1" applyBorder="1" applyAlignment="1" applyProtection="1">
      <alignment horizontal="center" vertical="center" wrapText="1"/>
      <protection/>
    </xf>
    <xf numFmtId="0" fontId="27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40" borderId="10" xfId="0" applyNumberFormat="1" applyFont="1" applyFill="1" applyBorder="1" applyAlignment="1" applyProtection="1">
      <alignment wrapText="1"/>
      <protection/>
    </xf>
    <xf numFmtId="0" fontId="20" fillId="40" borderId="22" xfId="0" applyNumberFormat="1" applyFont="1" applyFill="1" applyBorder="1" applyAlignment="1" applyProtection="1">
      <alignment wrapText="1"/>
      <protection/>
    </xf>
    <xf numFmtId="165" fontId="42" fillId="41" borderId="11" xfId="0" applyNumberFormat="1" applyFont="1" applyFill="1" applyBorder="1" applyAlignment="1" applyProtection="1">
      <alignment horizontal="center" vertical="center" wrapText="1"/>
      <protection/>
    </xf>
    <xf numFmtId="0" fontId="23" fillId="12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40" borderId="10" xfId="0" applyNumberFormat="1" applyFont="1" applyFill="1" applyBorder="1" applyAlignment="1" applyProtection="1">
      <alignment horizontal="center" vertical="center" wrapText="1"/>
      <protection/>
    </xf>
    <xf numFmtId="0" fontId="23" fillId="40" borderId="22" xfId="0" applyNumberFormat="1" applyFont="1" applyFill="1" applyBorder="1" applyAlignment="1" applyProtection="1">
      <alignment horizontal="center" vertical="center" wrapText="1"/>
      <protection/>
    </xf>
    <xf numFmtId="0" fontId="29" fillId="40" borderId="13" xfId="0" applyNumberFormat="1" applyFont="1" applyFill="1" applyBorder="1" applyAlignment="1" applyProtection="1">
      <alignment horizontal="center" vertical="center" wrapText="1"/>
      <protection/>
    </xf>
    <xf numFmtId="0" fontId="23" fillId="4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42" fillId="42" borderId="10" xfId="0" applyNumberFormat="1" applyFont="1" applyFill="1" applyBorder="1" applyAlignment="1" applyProtection="1">
      <alignment horizontal="center" vertical="center"/>
      <protection/>
    </xf>
    <xf numFmtId="166" fontId="20" fillId="40" borderId="10" xfId="0" applyNumberFormat="1" applyFont="1" applyFill="1" applyBorder="1" applyAlignment="1" applyProtection="1">
      <alignment horizontal="center" vertical="center"/>
      <protection hidden="1" locked="0"/>
    </xf>
    <xf numFmtId="166" fontId="31" fillId="40" borderId="22" xfId="0" applyNumberFormat="1" applyFont="1" applyFill="1" applyBorder="1" applyAlignment="1" applyProtection="1">
      <alignment horizontal="center" vertical="center" wrapText="1"/>
      <protection hidden="1"/>
    </xf>
    <xf numFmtId="166" fontId="31" fillId="40" borderId="10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 applyProtection="1">
      <alignment horizontal="right" vertical="center"/>
      <protection hidden="1"/>
    </xf>
    <xf numFmtId="0" fontId="27" fillId="15" borderId="2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2" xfId="0" applyNumberFormat="1" applyFont="1" applyFill="1" applyBorder="1" applyAlignment="1" applyProtection="1">
      <alignment wrapText="1"/>
      <protection hidden="1"/>
    </xf>
    <xf numFmtId="0" fontId="20" fillId="0" borderId="13" xfId="0" applyNumberFormat="1" applyFont="1" applyFill="1" applyBorder="1" applyAlignment="1" applyProtection="1">
      <alignment wrapText="1"/>
      <protection hidden="1"/>
    </xf>
    <xf numFmtId="0" fontId="31" fillId="34" borderId="10" xfId="0" applyNumberFormat="1" applyFont="1" applyFill="1" applyBorder="1" applyAlignment="1" applyProtection="1">
      <alignment horizontal="center" vertical="center"/>
      <protection/>
    </xf>
    <xf numFmtId="166" fontId="4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36" borderId="10" xfId="0" applyNumberFormat="1" applyFont="1" applyFill="1" applyBorder="1" applyAlignment="1" applyProtection="1">
      <alignment horizontal="center" vertical="center"/>
      <protection hidden="1"/>
    </xf>
    <xf numFmtId="166" fontId="20" fillId="40" borderId="10" xfId="0" applyNumberFormat="1" applyFont="1" applyFill="1" applyBorder="1" applyAlignment="1" applyProtection="1">
      <alignment horizontal="right" vertical="center"/>
      <protection hidden="1"/>
    </xf>
    <xf numFmtId="2" fontId="20" fillId="40" borderId="10" xfId="0" applyNumberFormat="1" applyFont="1" applyFill="1" applyBorder="1" applyAlignment="1" applyProtection="1">
      <alignment horizontal="right" vertical="center"/>
      <protection hidden="1"/>
    </xf>
    <xf numFmtId="2" fontId="31" fillId="0" borderId="10" xfId="0" applyNumberFormat="1" applyFont="1" applyFill="1" applyBorder="1" applyAlignment="1" applyProtection="1">
      <alignment horizontal="right" vertical="center"/>
      <protection hidden="1"/>
    </xf>
    <xf numFmtId="165" fontId="42" fillId="39" borderId="25" xfId="0" applyNumberFormat="1" applyFont="1" applyFill="1" applyBorder="1" applyAlignment="1" applyProtection="1">
      <alignment horizontal="center" vertical="center" wrapText="1"/>
      <protection/>
    </xf>
    <xf numFmtId="0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wrapText="1"/>
      <protection/>
    </xf>
    <xf numFmtId="0" fontId="20" fillId="0" borderId="26" xfId="0" applyNumberFormat="1" applyFont="1" applyFill="1" applyBorder="1" applyAlignment="1" applyProtection="1">
      <alignment wrapText="1"/>
      <protection/>
    </xf>
    <xf numFmtId="0" fontId="20" fillId="9" borderId="10" xfId="0" applyNumberFormat="1" applyFont="1" applyFill="1" applyBorder="1" applyAlignment="1" applyProtection="1">
      <alignment wrapText="1"/>
      <protection/>
    </xf>
    <xf numFmtId="0" fontId="20" fillId="9" borderId="22" xfId="0" applyNumberFormat="1" applyFont="1" applyFill="1" applyBorder="1" applyAlignment="1" applyProtection="1">
      <alignment wrapText="1"/>
      <protection/>
    </xf>
    <xf numFmtId="0" fontId="27" fillId="19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19" borderId="10" xfId="0" applyNumberFormat="1" applyFont="1" applyFill="1" applyBorder="1" applyAlignment="1" applyProtection="1">
      <alignment wrapText="1"/>
      <protection/>
    </xf>
    <xf numFmtId="0" fontId="20" fillId="19" borderId="11" xfId="0" applyNumberFormat="1" applyFont="1" applyFill="1" applyBorder="1" applyAlignment="1" applyProtection="1">
      <alignment wrapText="1"/>
      <protection/>
    </xf>
    <xf numFmtId="0" fontId="45" fillId="42" borderId="10" xfId="0" applyNumberFormat="1" applyFont="1" applyFill="1" applyBorder="1" applyAlignment="1" applyProtection="1">
      <alignment horizontal="center" vertical="center"/>
      <protection/>
    </xf>
    <xf numFmtId="166" fontId="31" fillId="40" borderId="11" xfId="0" applyNumberFormat="1" applyFont="1" applyFill="1" applyBorder="1" applyAlignment="1" applyProtection="1">
      <alignment horizontal="center" vertical="center"/>
      <protection hidden="1"/>
    </xf>
    <xf numFmtId="0" fontId="31" fillId="34" borderId="10" xfId="0" applyNumberFormat="1" applyFont="1" applyFill="1" applyBorder="1" applyAlignment="1" applyProtection="1">
      <alignment horizontal="center" vertical="center"/>
      <protection hidden="1"/>
    </xf>
    <xf numFmtId="2" fontId="31" fillId="34" borderId="10" xfId="0" applyNumberFormat="1" applyFont="1" applyFill="1" applyBorder="1" applyAlignment="1" applyProtection="1">
      <alignment horizontal="right" vertical="center"/>
      <protection hidden="1"/>
    </xf>
    <xf numFmtId="0" fontId="27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0" applyNumberFormat="1" applyFont="1" applyFill="1" applyBorder="1" applyAlignment="1" applyProtection="1">
      <alignment wrapText="1"/>
      <protection hidden="1"/>
    </xf>
    <xf numFmtId="166" fontId="31" fillId="34" borderId="10" xfId="0" applyNumberFormat="1" applyFont="1" applyFill="1" applyBorder="1" applyAlignment="1" applyProtection="1">
      <alignment horizontal="center" vertical="center"/>
      <protection hidden="1"/>
    </xf>
    <xf numFmtId="166" fontId="31" fillId="34" borderId="11" xfId="0" applyNumberFormat="1" applyFont="1" applyFill="1" applyBorder="1" applyAlignment="1" applyProtection="1">
      <alignment horizontal="center" vertical="center"/>
      <protection hidden="1"/>
    </xf>
    <xf numFmtId="0" fontId="27" fillId="12" borderId="1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0" xfId="0" applyNumberFormat="1" applyFont="1" applyFill="1" applyBorder="1" applyAlignment="1" applyProtection="1">
      <alignment horizontal="left" wrapText="1"/>
      <protection hidden="1"/>
    </xf>
    <xf numFmtId="0" fontId="20" fillId="0" borderId="10" xfId="0" applyNumberFormat="1" applyFont="1" applyFill="1" applyBorder="1" applyAlignment="1" applyProtection="1">
      <alignment wrapText="1"/>
      <protection hidden="1"/>
    </xf>
    <xf numFmtId="2" fontId="46" fillId="43" borderId="10" xfId="0" applyNumberFormat="1" applyFont="1" applyFill="1" applyBorder="1" applyAlignment="1" applyProtection="1">
      <alignment horizontal="center" vertical="center" wrapText="1"/>
      <protection hidden="1"/>
    </xf>
    <xf numFmtId="2" fontId="20" fillId="34" borderId="10" xfId="0" applyNumberFormat="1" applyFont="1" applyFill="1" applyBorder="1" applyAlignment="1" applyProtection="1">
      <alignment vertical="center"/>
      <protection hidden="1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44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44" borderId="10" xfId="0" applyNumberFormat="1" applyFont="1" applyFill="1" applyBorder="1" applyAlignment="1" applyProtection="1">
      <alignment wrapText="1"/>
      <protection/>
    </xf>
    <xf numFmtId="0" fontId="31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12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13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10" xfId="0" applyNumberFormat="1" applyFont="1" applyFill="1" applyBorder="1" applyAlignment="1" applyProtection="1">
      <alignment horizontal="center" vertical="center"/>
      <protection hidden="1"/>
    </xf>
    <xf numFmtId="0" fontId="20" fillId="16" borderId="10" xfId="0" applyNumberFormat="1" applyFont="1" applyFill="1" applyBorder="1" applyAlignment="1" applyProtection="1">
      <alignment/>
      <protection/>
    </xf>
    <xf numFmtId="0" fontId="31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16" borderId="10" xfId="0" applyNumberFormat="1" applyFont="1" applyFill="1" applyBorder="1" applyAlignment="1" applyProtection="1">
      <alignment wrapText="1"/>
      <protection/>
    </xf>
    <xf numFmtId="0" fontId="31" fillId="6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6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6" borderId="10" xfId="0" applyNumberFormat="1" applyFont="1" applyFill="1" applyBorder="1" applyAlignment="1" applyProtection="1">
      <alignment horizontal="center" vertical="center"/>
      <protection hidden="1" locked="0"/>
    </xf>
    <xf numFmtId="0" fontId="20" fillId="6" borderId="10" xfId="0" applyNumberFormat="1" applyFont="1" applyFill="1" applyBorder="1" applyAlignment="1" applyProtection="1">
      <alignment wrapText="1"/>
      <protection hidden="1" locked="0"/>
    </xf>
    <xf numFmtId="0" fontId="51" fillId="0" borderId="27" xfId="0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3" fillId="0" borderId="28" xfId="0" applyNumberFormat="1" applyFont="1" applyFill="1" applyBorder="1" applyAlignment="1" applyProtection="1">
      <alignment/>
      <protection/>
    </xf>
    <xf numFmtId="0" fontId="54" fillId="42" borderId="28" xfId="0" applyNumberFormat="1" applyFont="1" applyFill="1" applyBorder="1" applyAlignment="1" applyProtection="1">
      <alignment horizontal="center" vertical="center"/>
      <protection/>
    </xf>
    <xf numFmtId="2" fontId="55" fillId="45" borderId="28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8" xfId="0" applyNumberFormat="1" applyFont="1" applyFill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>
      <alignment/>
      <protection/>
    </xf>
    <xf numFmtId="0" fontId="51" fillId="0" borderId="30" xfId="0" applyNumberFormat="1" applyFont="1" applyFill="1" applyBorder="1" applyAlignment="1" applyProtection="1">
      <alignment horizontal="center" vertical="center"/>
      <protection/>
    </xf>
    <xf numFmtId="0" fontId="56" fillId="0" borderId="31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57" fillId="0" borderId="27" xfId="0" applyNumberFormat="1" applyFont="1" applyFill="1" applyBorder="1" applyAlignment="1" applyProtection="1">
      <alignment horizontal="center" vertical="center"/>
      <protection/>
    </xf>
    <xf numFmtId="0" fontId="58" fillId="33" borderId="30" xfId="0" applyNumberFormat="1" applyFont="1" applyFill="1" applyBorder="1" applyAlignment="1" applyProtection="1">
      <alignment horizontal="center" vertical="center"/>
      <protection/>
    </xf>
    <xf numFmtId="0" fontId="58" fillId="33" borderId="30" xfId="0" applyNumberFormat="1" applyFont="1" applyFill="1" applyBorder="1" applyAlignment="1" applyProtection="1">
      <alignment horizontal="center" vertical="center" wrapText="1"/>
      <protection/>
    </xf>
    <xf numFmtId="0" fontId="58" fillId="46" borderId="30" xfId="0" applyNumberFormat="1" applyFont="1" applyFill="1" applyBorder="1" applyAlignment="1" applyProtection="1">
      <alignment horizontal="center" vertical="center"/>
      <protection/>
    </xf>
    <xf numFmtId="0" fontId="37" fillId="46" borderId="30" xfId="0" applyNumberFormat="1" applyFont="1" applyFill="1" applyBorder="1" applyAlignment="1" applyProtection="1">
      <alignment horizontal="center" vertical="center" wrapText="1"/>
      <protection/>
    </xf>
    <xf numFmtId="1" fontId="58" fillId="46" borderId="32" xfId="0" applyNumberFormat="1" applyFont="1" applyFill="1" applyBorder="1" applyAlignment="1" applyProtection="1">
      <alignment horizontal="center" vertical="center" wrapText="1"/>
      <protection/>
    </xf>
    <xf numFmtId="1" fontId="58" fillId="46" borderId="33" xfId="0" applyNumberFormat="1" applyFont="1" applyFill="1" applyBorder="1" applyAlignment="1" applyProtection="1">
      <alignment horizontal="center" vertical="center" wrapText="1"/>
      <protection/>
    </xf>
    <xf numFmtId="1" fontId="59" fillId="46" borderId="34" xfId="0" applyNumberFormat="1" applyFont="1" applyFill="1" applyBorder="1" applyAlignment="1" applyProtection="1">
      <alignment horizontal="center" vertical="center" wrapText="1"/>
      <protection/>
    </xf>
    <xf numFmtId="0" fontId="58" fillId="46" borderId="3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1" fontId="59" fillId="46" borderId="35" xfId="0" applyNumberFormat="1" applyFont="1" applyFill="1" applyBorder="1" applyAlignment="1" applyProtection="1">
      <alignment horizontal="center" vertical="center" wrapText="1"/>
      <protection/>
    </xf>
    <xf numFmtId="1" fontId="59" fillId="46" borderId="36" xfId="0" applyNumberFormat="1" applyFont="1" applyFill="1" applyBorder="1" applyAlignment="1" applyProtection="1">
      <alignment horizontal="center" vertical="center" wrapText="1"/>
      <protection/>
    </xf>
    <xf numFmtId="1" fontId="59" fillId="46" borderId="37" xfId="0" applyNumberFormat="1" applyFont="1" applyFill="1" applyBorder="1" applyAlignment="1" applyProtection="1">
      <alignment horizontal="center" vertical="center" wrapText="1"/>
      <protection/>
    </xf>
    <xf numFmtId="1" fontId="60" fillId="46" borderId="38" xfId="0" applyNumberFormat="1" applyFont="1" applyFill="1" applyBorder="1" applyAlignment="1" applyProtection="1">
      <alignment horizontal="center" vertical="center" wrapText="1"/>
      <protection/>
    </xf>
    <xf numFmtId="0" fontId="61" fillId="0" borderId="27" xfId="0" applyNumberFormat="1" applyFont="1" applyFill="1" applyBorder="1" applyAlignment="1" applyProtection="1">
      <alignment horizontal="center" vertical="center"/>
      <protection/>
    </xf>
    <xf numFmtId="0" fontId="62" fillId="47" borderId="30" xfId="0" applyNumberFormat="1" applyFont="1" applyFill="1" applyBorder="1" applyAlignment="1" applyProtection="1">
      <alignment horizontal="center" vertical="center" wrapText="1"/>
      <protection/>
    </xf>
    <xf numFmtId="0" fontId="62" fillId="47" borderId="30" xfId="0" applyNumberFormat="1" applyFont="1" applyFill="1" applyBorder="1" applyAlignment="1" applyProtection="1">
      <alignment horizontal="center" vertical="center"/>
      <protection/>
    </xf>
    <xf numFmtId="0" fontId="63" fillId="15" borderId="30" xfId="0" applyNumberFormat="1" applyFont="1" applyFill="1" applyBorder="1" applyAlignment="1" applyProtection="1">
      <alignment horizontal="center" vertical="center"/>
      <protection/>
    </xf>
    <xf numFmtId="0" fontId="63" fillId="16" borderId="30" xfId="0" applyNumberFormat="1" applyFont="1" applyFill="1" applyBorder="1" applyAlignment="1" applyProtection="1">
      <alignment horizontal="center" vertical="center"/>
      <protection/>
    </xf>
    <xf numFmtId="0" fontId="64" fillId="33" borderId="30" xfId="0" applyNumberFormat="1" applyFont="1" applyFill="1" applyBorder="1" applyAlignment="1" applyProtection="1">
      <alignment horizontal="center" vertical="center"/>
      <protection/>
    </xf>
    <xf numFmtId="0" fontId="64" fillId="13" borderId="30" xfId="0" applyNumberFormat="1" applyFont="1" applyFill="1" applyBorder="1" applyAlignment="1" applyProtection="1">
      <alignment horizontal="center" vertical="center"/>
      <protection/>
    </xf>
    <xf numFmtId="1" fontId="58" fillId="35" borderId="30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 wrapText="1"/>
      <protection/>
    </xf>
    <xf numFmtId="0" fontId="63" fillId="19" borderId="30" xfId="0" applyNumberFormat="1" applyFont="1" applyFill="1" applyBorder="1" applyAlignment="1" applyProtection="1">
      <alignment horizontal="center" vertical="center"/>
      <protection/>
    </xf>
    <xf numFmtId="0" fontId="65" fillId="9" borderId="31" xfId="0" applyNumberFormat="1" applyFont="1" applyFill="1" applyBorder="1" applyAlignment="1" applyProtection="1">
      <alignment horizontal="center" vertical="center"/>
      <protection/>
    </xf>
    <xf numFmtId="0" fontId="66" fillId="0" borderId="27" xfId="0" applyNumberFormat="1" applyFont="1" applyFill="1" applyBorder="1" applyAlignment="1" applyProtection="1">
      <alignment horizontal="center" vertical="center"/>
      <protection/>
    </xf>
    <xf numFmtId="164" fontId="20" fillId="9" borderId="30" xfId="0" applyNumberFormat="1" applyFont="1" applyFill="1" applyBorder="1" applyAlignment="1" applyProtection="1">
      <alignment horizontal="center" vertical="center"/>
      <protection locked="0"/>
    </xf>
    <xf numFmtId="167" fontId="61" fillId="35" borderId="30" xfId="0" applyNumberFormat="1" applyFont="1" applyFill="1" applyBorder="1" applyAlignment="1" applyProtection="1">
      <alignment horizontal="center" vertical="center"/>
      <protection hidden="1"/>
    </xf>
    <xf numFmtId="166" fontId="61" fillId="15" borderId="30" xfId="0" applyNumberFormat="1" applyFont="1" applyFill="1" applyBorder="1" applyAlignment="1" applyProtection="1">
      <alignment horizontal="center" vertical="center"/>
      <protection hidden="1"/>
    </xf>
    <xf numFmtId="166" fontId="61" fillId="16" borderId="30" xfId="0" applyNumberFormat="1" applyFont="1" applyFill="1" applyBorder="1" applyAlignment="1" applyProtection="1">
      <alignment horizontal="center" vertical="center"/>
      <protection hidden="1"/>
    </xf>
    <xf numFmtId="1" fontId="61" fillId="33" borderId="30" xfId="0" applyNumberFormat="1" applyFont="1" applyFill="1" applyBorder="1" applyAlignment="1" applyProtection="1">
      <alignment horizontal="center" vertical="center"/>
      <protection hidden="1" locked="0"/>
    </xf>
    <xf numFmtId="1" fontId="61" fillId="13" borderId="30" xfId="0" applyNumberFormat="1" applyFont="1" applyFill="1" applyBorder="1" applyAlignment="1" applyProtection="1">
      <alignment horizontal="center" vertical="center"/>
      <protection hidden="1" locked="0"/>
    </xf>
    <xf numFmtId="1" fontId="61" fillId="35" borderId="30" xfId="0" applyNumberFormat="1" applyFont="1" applyFill="1" applyBorder="1" applyAlignment="1" applyProtection="1">
      <alignment horizontal="center" vertical="center"/>
      <protection hidden="1"/>
    </xf>
    <xf numFmtId="1" fontId="61" fillId="35" borderId="30" xfId="0" applyNumberFormat="1" applyFont="1" applyFill="1" applyBorder="1" applyAlignment="1" applyProtection="1">
      <alignment horizontal="center" vertical="center"/>
      <protection hidden="1" locked="0"/>
    </xf>
    <xf numFmtId="166" fontId="61" fillId="19" borderId="30" xfId="0" applyNumberFormat="1" applyFont="1" applyFill="1" applyBorder="1" applyAlignment="1" applyProtection="1">
      <alignment horizontal="center" vertical="center"/>
      <protection hidden="1" locked="0"/>
    </xf>
    <xf numFmtId="166" fontId="61" fillId="16" borderId="30" xfId="0" applyNumberFormat="1" applyFont="1" applyFill="1" applyBorder="1" applyAlignment="1" applyProtection="1">
      <alignment horizontal="center" vertical="center"/>
      <protection hidden="1" locked="0"/>
    </xf>
    <xf numFmtId="166" fontId="61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67" fillId="0" borderId="27" xfId="0" applyNumberFormat="1" applyFont="1" applyFill="1" applyBorder="1" applyAlignment="1" applyProtection="1">
      <alignment horizontal="center" vertical="center"/>
      <protection/>
    </xf>
    <xf numFmtId="164" fontId="67" fillId="0" borderId="30" xfId="0" applyNumberFormat="1" applyFont="1" applyFill="1" applyBorder="1" applyAlignment="1" applyProtection="1">
      <alignment horizontal="center" vertical="center"/>
      <protection/>
    </xf>
    <xf numFmtId="0" fontId="67" fillId="0" borderId="30" xfId="0" applyNumberFormat="1" applyFont="1" applyFill="1" applyBorder="1" applyAlignment="1" applyProtection="1">
      <alignment horizontal="center" vertical="center"/>
      <protection hidden="1"/>
    </xf>
    <xf numFmtId="1" fontId="68" fillId="19" borderId="30" xfId="0" applyNumberFormat="1" applyFont="1" applyFill="1" applyBorder="1" applyAlignment="1" applyProtection="1">
      <alignment horizontal="center" vertical="center"/>
      <protection hidden="1"/>
    </xf>
    <xf numFmtId="1" fontId="57" fillId="19" borderId="30" xfId="0" applyNumberFormat="1" applyFont="1" applyFill="1" applyBorder="1" applyAlignment="1" applyProtection="1">
      <alignment horizontal="center" vertical="center"/>
      <protection hidden="1"/>
    </xf>
    <xf numFmtId="166" fontId="68" fillId="19" borderId="30" xfId="0" applyNumberFormat="1" applyFont="1" applyFill="1" applyBorder="1" applyAlignment="1" applyProtection="1">
      <alignment horizontal="center" vertical="center"/>
      <protection hidden="1"/>
    </xf>
    <xf numFmtId="0" fontId="68" fillId="0" borderId="30" xfId="0" applyNumberFormat="1" applyFont="1" applyFill="1" applyBorder="1" applyAlignment="1" applyProtection="1">
      <alignment horizontal="center" vertical="center"/>
      <protection hidden="1"/>
    </xf>
    <xf numFmtId="0" fontId="57" fillId="0" borderId="31" xfId="0" applyNumberFormat="1" applyFont="1" applyFill="1" applyBorder="1" applyAlignment="1" applyProtection="1">
      <alignment horizontal="center" vertical="center"/>
      <protection hidden="1"/>
    </xf>
    <xf numFmtId="0" fontId="67" fillId="0" borderId="40" xfId="0" applyNumberFormat="1" applyFont="1" applyFill="1" applyBorder="1" applyAlignment="1" applyProtection="1">
      <alignment horizontal="center" vertical="center"/>
      <protection/>
    </xf>
    <xf numFmtId="164" fontId="67" fillId="0" borderId="41" xfId="0" applyNumberFormat="1" applyFont="1" applyFill="1" applyBorder="1" applyAlignment="1" applyProtection="1">
      <alignment horizontal="center" vertical="center"/>
      <protection/>
    </xf>
    <xf numFmtId="0" fontId="67" fillId="0" borderId="41" xfId="0" applyNumberFormat="1" applyFont="1" applyFill="1" applyBorder="1" applyAlignment="1" applyProtection="1">
      <alignment horizontal="center" vertical="center"/>
      <protection hidden="1"/>
    </xf>
    <xf numFmtId="0" fontId="61" fillId="0" borderId="41" xfId="0" applyNumberFormat="1" applyFont="1" applyFill="1" applyBorder="1" applyAlignment="1" applyProtection="1">
      <alignment horizontal="center" vertical="center"/>
      <protection hidden="1"/>
    </xf>
    <xf numFmtId="0" fontId="68" fillId="0" borderId="41" xfId="0" applyNumberFormat="1" applyFont="1" applyFill="1" applyBorder="1" applyAlignment="1" applyProtection="1">
      <alignment horizontal="center" vertical="center"/>
      <protection hidden="1"/>
    </xf>
    <xf numFmtId="1" fontId="68" fillId="0" borderId="41" xfId="0" applyNumberFormat="1" applyFont="1" applyFill="1" applyBorder="1" applyAlignment="1" applyProtection="1">
      <alignment horizontal="center" vertical="center"/>
      <protection hidden="1"/>
    </xf>
    <xf numFmtId="166" fontId="67" fillId="0" borderId="41" xfId="0" applyNumberFormat="1" applyFont="1" applyFill="1" applyBorder="1" applyAlignment="1" applyProtection="1">
      <alignment horizontal="center" vertical="center"/>
      <protection hidden="1"/>
    </xf>
    <xf numFmtId="0" fontId="69" fillId="0" borderId="42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NumberFormat="1" applyFont="1" applyFill="1" applyBorder="1" applyAlignment="1" applyProtection="1">
      <alignment horizontal="center" vertical="center"/>
      <protection/>
    </xf>
    <xf numFmtId="164" fontId="67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 horizontal="center" vertical="center"/>
      <protection/>
    </xf>
    <xf numFmtId="1" fontId="6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1" fontId="67" fillId="0" borderId="0" xfId="0" applyNumberFormat="1" applyFont="1" applyFill="1" applyBorder="1" applyAlignment="1" applyProtection="1">
      <alignment horizontal="center" vertical="center"/>
      <protection/>
    </xf>
    <xf numFmtId="164" fontId="67" fillId="0" borderId="0" xfId="0" applyNumberFormat="1" applyFont="1" applyFill="1" applyBorder="1" applyAlignment="1" applyProtection="1">
      <alignment horizontal="center"/>
      <protection/>
    </xf>
    <xf numFmtId="1" fontId="67" fillId="0" borderId="0" xfId="0" applyNumberFormat="1" applyFont="1" applyFill="1" applyBorder="1" applyAlignment="1" applyProtection="1">
      <alignment horizontal="center"/>
      <protection/>
    </xf>
    <xf numFmtId="0" fontId="19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99" fillId="0" borderId="10" xfId="0" applyNumberFormat="1" applyFont="1" applyFill="1" applyBorder="1" applyAlignment="1" applyProtection="1">
      <alignment vertical="center" wrapText="1"/>
      <protection hidden="1"/>
    </xf>
    <xf numFmtId="165" fontId="20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01" fillId="0" borderId="0" xfId="0" applyNumberFormat="1" applyFont="1" applyFill="1" applyBorder="1" applyAlignment="1" applyProtection="1">
      <alignment horizontal="center" vertical="center"/>
      <protection hidden="1"/>
    </xf>
    <xf numFmtId="0" fontId="199" fillId="0" borderId="0" xfId="0" applyNumberFormat="1" applyFont="1" applyFill="1" applyBorder="1" applyAlignment="1" applyProtection="1">
      <alignment horizontal="center" vertical="center"/>
      <protection hidden="1"/>
    </xf>
    <xf numFmtId="0" fontId="199" fillId="0" borderId="0" xfId="0" applyNumberFormat="1" applyFont="1" applyFill="1" applyBorder="1" applyAlignment="1" applyProtection="1">
      <alignment/>
      <protection hidden="1"/>
    </xf>
    <xf numFmtId="0" fontId="198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98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0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0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9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10" xfId="0" applyNumberFormat="1" applyFont="1" applyFill="1" applyBorder="1" applyAlignment="1" applyProtection="1">
      <alignment vertical="center" wrapText="1"/>
      <protection hidden="1"/>
    </xf>
    <xf numFmtId="0" fontId="198" fillId="0" borderId="10" xfId="0" applyNumberFormat="1" applyFont="1" applyFill="1" applyBorder="1" applyAlignment="1" applyProtection="1">
      <alignment horizontal="center" vertical="center"/>
      <protection hidden="1"/>
    </xf>
    <xf numFmtId="1" fontId="199" fillId="0" borderId="10" xfId="0" applyNumberFormat="1" applyFont="1" applyFill="1" applyBorder="1" applyAlignment="1" applyProtection="1">
      <alignment horizontal="center" vertical="center"/>
      <protection hidden="1"/>
    </xf>
    <xf numFmtId="1" fontId="19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98" fillId="0" borderId="10" xfId="0" applyNumberFormat="1" applyFont="1" applyFill="1" applyBorder="1" applyAlignment="1" applyProtection="1">
      <alignment horizontal="center" vertical="center"/>
      <protection hidden="1"/>
    </xf>
    <xf numFmtId="0" fontId="19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03" fillId="0" borderId="10" xfId="0" applyNumberFormat="1" applyFont="1" applyFill="1" applyBorder="1" applyAlignment="1" applyProtection="1">
      <alignment horizontal="center" vertical="center"/>
      <protection hidden="1"/>
    </xf>
    <xf numFmtId="0" fontId="20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0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04" fillId="0" borderId="10" xfId="0" applyNumberFormat="1" applyFont="1" applyFill="1" applyBorder="1" applyAlignment="1" applyProtection="1">
      <alignment horizontal="center" vertical="center"/>
      <protection hidden="1"/>
    </xf>
    <xf numFmtId="166" fontId="199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9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10" xfId="0" applyNumberFormat="1" applyFont="1" applyFill="1" applyBorder="1" applyAlignment="1" applyProtection="1">
      <alignment horizontal="center" vertical="center"/>
      <protection hidden="1"/>
    </xf>
    <xf numFmtId="0" fontId="20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0" xfId="0" applyNumberFormat="1" applyFont="1" applyFill="1" applyBorder="1" applyAlignment="1" applyProtection="1">
      <alignment horizontal="center" vertical="center"/>
      <protection hidden="1"/>
    </xf>
    <xf numFmtId="0" fontId="199" fillId="0" borderId="10" xfId="0" applyNumberFormat="1" applyFont="1" applyFill="1" applyBorder="1" applyAlignment="1" applyProtection="1">
      <alignment horizontal="center" vertical="center"/>
      <protection hidden="1"/>
    </xf>
    <xf numFmtId="0" fontId="20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43" xfId="0" applyNumberFormat="1" applyFont="1" applyFill="1" applyBorder="1" applyAlignment="1" applyProtection="1">
      <alignment horizontal="center" vertical="center"/>
      <protection hidden="1"/>
    </xf>
    <xf numFmtId="0" fontId="198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203" fillId="0" borderId="47" xfId="0" applyNumberFormat="1" applyFont="1" applyFill="1" applyBorder="1" applyAlignment="1" applyProtection="1">
      <alignment horizontal="center" vertical="center"/>
      <protection hidden="1"/>
    </xf>
    <xf numFmtId="0" fontId="203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03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06" fillId="0" borderId="48" xfId="0" applyNumberFormat="1" applyFont="1" applyFill="1" applyBorder="1" applyAlignment="1" applyProtection="1">
      <alignment horizontal="right" vertical="center"/>
      <protection hidden="1"/>
    </xf>
    <xf numFmtId="2" fontId="206" fillId="0" borderId="10" xfId="0" applyNumberFormat="1" applyFont="1" applyFill="1" applyBorder="1" applyAlignment="1" applyProtection="1">
      <alignment horizontal="right" vertical="center"/>
      <protection hidden="1"/>
    </xf>
    <xf numFmtId="2" fontId="202" fillId="0" borderId="22" xfId="0" applyNumberFormat="1" applyFont="1" applyFill="1" applyBorder="1" applyAlignment="1" applyProtection="1">
      <alignment horizontal="right" vertical="center"/>
      <protection hidden="1"/>
    </xf>
    <xf numFmtId="2" fontId="206" fillId="0" borderId="49" xfId="0" applyNumberFormat="1" applyFont="1" applyFill="1" applyBorder="1" applyAlignment="1" applyProtection="1">
      <alignment horizontal="right" vertical="center"/>
      <protection hidden="1"/>
    </xf>
    <xf numFmtId="2" fontId="206" fillId="0" borderId="21" xfId="0" applyNumberFormat="1" applyFont="1" applyFill="1" applyBorder="1" applyAlignment="1" applyProtection="1">
      <alignment horizontal="right" vertical="center"/>
      <protection hidden="1"/>
    </xf>
    <xf numFmtId="2" fontId="202" fillId="0" borderId="50" xfId="0" applyNumberFormat="1" applyFont="1" applyFill="1" applyBorder="1" applyAlignment="1" applyProtection="1">
      <alignment horizontal="right" vertical="center"/>
      <protection hidden="1"/>
    </xf>
    <xf numFmtId="0" fontId="203" fillId="0" borderId="51" xfId="0" applyNumberFormat="1" applyFont="1" applyFill="1" applyBorder="1" applyAlignment="1" applyProtection="1">
      <alignment horizontal="center" vertical="center"/>
      <protection hidden="1"/>
    </xf>
    <xf numFmtId="2" fontId="202" fillId="0" borderId="52" xfId="0" applyNumberFormat="1" applyFont="1" applyFill="1" applyBorder="1" applyAlignment="1" applyProtection="1">
      <alignment horizontal="right" vertical="center"/>
      <protection hidden="1"/>
    </xf>
    <xf numFmtId="2" fontId="202" fillId="0" borderId="53" xfId="0" applyNumberFormat="1" applyFont="1" applyFill="1" applyBorder="1" applyAlignment="1" applyProtection="1">
      <alignment horizontal="right" vertical="center"/>
      <protection hidden="1"/>
    </xf>
    <xf numFmtId="2" fontId="202" fillId="0" borderId="54" xfId="0" applyNumberFormat="1" applyFont="1" applyFill="1" applyBorder="1" applyAlignment="1" applyProtection="1">
      <alignment horizontal="right" vertical="center"/>
      <protection hidden="1"/>
    </xf>
    <xf numFmtId="0" fontId="203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03" fillId="0" borderId="0" xfId="0" applyNumberFormat="1" applyFont="1" applyFill="1" applyBorder="1" applyAlignment="1" applyProtection="1">
      <alignment vertical="center" wrapText="1"/>
      <protection hidden="1"/>
    </xf>
    <xf numFmtId="0" fontId="199" fillId="0" borderId="0" xfId="0" applyNumberFormat="1" applyFont="1" applyFill="1" applyBorder="1" applyAlignment="1" applyProtection="1">
      <alignment vertical="center" wrapText="1"/>
      <protection hidden="1"/>
    </xf>
    <xf numFmtId="0" fontId="199" fillId="0" borderId="15" xfId="0" applyNumberFormat="1" applyFont="1" applyFill="1" applyBorder="1" applyAlignment="1" applyProtection="1">
      <alignment vertical="center" wrapText="1"/>
      <protection hidden="1"/>
    </xf>
    <xf numFmtId="0" fontId="19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9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48" xfId="0" applyNumberFormat="1" applyFont="1" applyFill="1" applyBorder="1" applyAlignment="1" applyProtection="1">
      <alignment vertical="center"/>
      <protection hidden="1"/>
    </xf>
    <xf numFmtId="0" fontId="199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198" fillId="0" borderId="13" xfId="0" applyNumberFormat="1" applyFont="1" applyFill="1" applyBorder="1" applyAlignment="1" applyProtection="1">
      <alignment horizontal="center" vertical="center"/>
      <protection hidden="1"/>
    </xf>
    <xf numFmtId="0" fontId="199" fillId="0" borderId="22" xfId="0" applyNumberFormat="1" applyFont="1" applyFill="1" applyBorder="1" applyAlignment="1" applyProtection="1">
      <alignment horizontal="center" vertical="center"/>
      <protection hidden="1"/>
    </xf>
    <xf numFmtId="0" fontId="202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0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0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03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0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3" fillId="0" borderId="48" xfId="0" applyNumberFormat="1" applyFont="1" applyFill="1" applyBorder="1" applyAlignment="1" applyProtection="1">
      <alignment horizontal="center" vertical="center"/>
      <protection hidden="1"/>
    </xf>
    <xf numFmtId="166" fontId="199" fillId="0" borderId="11" xfId="0" applyNumberFormat="1" applyFont="1" applyFill="1" applyBorder="1" applyAlignment="1" applyProtection="1">
      <alignment horizontal="center" vertical="center"/>
      <protection hidden="1"/>
    </xf>
    <xf numFmtId="166" fontId="199" fillId="0" borderId="12" xfId="0" applyNumberFormat="1" applyFont="1" applyFill="1" applyBorder="1" applyAlignment="1" applyProtection="1">
      <alignment horizontal="center" vertical="center" wrapText="1"/>
      <protection hidden="1"/>
    </xf>
    <xf numFmtId="166" fontId="199" fillId="0" borderId="12" xfId="0" applyNumberFormat="1" applyFont="1" applyFill="1" applyBorder="1" applyAlignment="1" applyProtection="1">
      <alignment horizontal="center" vertical="center"/>
      <protection hidden="1"/>
    </xf>
    <xf numFmtId="166" fontId="199" fillId="0" borderId="58" xfId="0" applyNumberFormat="1" applyFont="1" applyFill="1" applyBorder="1" applyAlignment="1" applyProtection="1">
      <alignment horizontal="center" vertical="center"/>
      <protection hidden="1"/>
    </xf>
    <xf numFmtId="166" fontId="199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199" fillId="0" borderId="22" xfId="0" applyNumberFormat="1" applyFont="1" applyFill="1" applyBorder="1" applyAlignment="1" applyProtection="1">
      <alignment horizontal="center" vertical="center"/>
      <protection hidden="1"/>
    </xf>
    <xf numFmtId="166" fontId="198" fillId="0" borderId="11" xfId="0" applyNumberFormat="1" applyFont="1" applyFill="1" applyBorder="1" applyAlignment="1" applyProtection="1">
      <alignment horizontal="center" vertical="center"/>
      <protection hidden="1"/>
    </xf>
    <xf numFmtId="166" fontId="198" fillId="0" borderId="12" xfId="0" applyNumberFormat="1" applyFont="1" applyFill="1" applyBorder="1" applyAlignment="1" applyProtection="1">
      <alignment horizontal="center" vertical="center" wrapText="1"/>
      <protection hidden="1"/>
    </xf>
    <xf numFmtId="166" fontId="198" fillId="0" borderId="12" xfId="0" applyNumberFormat="1" applyFont="1" applyFill="1" applyBorder="1" applyAlignment="1" applyProtection="1">
      <alignment horizontal="center" vertical="center"/>
      <protection hidden="1"/>
    </xf>
    <xf numFmtId="166" fontId="198" fillId="0" borderId="58" xfId="0" applyNumberFormat="1" applyFont="1" applyFill="1" applyBorder="1" applyAlignment="1" applyProtection="1">
      <alignment horizontal="center" vertical="center"/>
      <protection hidden="1"/>
    </xf>
    <xf numFmtId="166" fontId="198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198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198" fillId="0" borderId="22" xfId="0" applyNumberFormat="1" applyFont="1" applyFill="1" applyBorder="1" applyAlignment="1" applyProtection="1">
      <alignment horizontal="center" vertical="center"/>
      <protection hidden="1"/>
    </xf>
    <xf numFmtId="0" fontId="19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60" xfId="0" applyNumberFormat="1" applyFont="1" applyFill="1" applyBorder="1" applyAlignment="1" applyProtection="1">
      <alignment horizontal="center" vertical="center" wrapText="1"/>
      <protection hidden="1"/>
    </xf>
    <xf numFmtId="166" fontId="199" fillId="0" borderId="10" xfId="0" applyNumberFormat="1" applyFont="1" applyFill="1" applyBorder="1" applyAlignment="1" applyProtection="1">
      <alignment horizontal="center" vertical="center"/>
      <protection hidden="1"/>
    </xf>
    <xf numFmtId="0" fontId="203" fillId="0" borderId="61" xfId="0" applyNumberFormat="1" applyFont="1" applyFill="1" applyBorder="1" applyAlignment="1" applyProtection="1">
      <alignment horizontal="center" vertical="center" wrapText="1"/>
      <protection hidden="1"/>
    </xf>
    <xf numFmtId="166" fontId="198" fillId="0" borderId="62" xfId="0" applyNumberFormat="1" applyFont="1" applyFill="1" applyBorder="1" applyAlignment="1" applyProtection="1">
      <alignment horizontal="center" vertical="center"/>
      <protection hidden="1"/>
    </xf>
    <xf numFmtId="166" fontId="198" fillId="0" borderId="62" xfId="0" applyNumberFormat="1" applyFont="1" applyFill="1" applyBorder="1" applyAlignment="1" applyProtection="1">
      <alignment horizontal="center" vertical="center" wrapText="1"/>
      <protection hidden="1"/>
    </xf>
    <xf numFmtId="166" fontId="198" fillId="0" borderId="63" xfId="0" applyNumberFormat="1" applyFont="1" applyFill="1" applyBorder="1" applyAlignment="1" applyProtection="1">
      <alignment horizontal="center" vertical="center"/>
      <protection hidden="1"/>
    </xf>
    <xf numFmtId="166" fontId="198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9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9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11" xfId="0" applyNumberFormat="1" applyFont="1" applyFill="1" applyBorder="1" applyAlignment="1" applyProtection="1">
      <alignment horizontal="center" vertical="center"/>
      <protection hidden="1"/>
    </xf>
    <xf numFmtId="0" fontId="199" fillId="0" borderId="13" xfId="0" applyNumberFormat="1" applyFont="1" applyFill="1" applyBorder="1" applyAlignment="1" applyProtection="1">
      <alignment horizontal="center" vertical="center"/>
      <protection hidden="1"/>
    </xf>
    <xf numFmtId="0" fontId="20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10" xfId="0" applyNumberFormat="1" applyFont="1" applyFill="1" applyBorder="1" applyAlignment="1" applyProtection="1">
      <alignment wrapText="1"/>
      <protection hidden="1"/>
    </xf>
    <xf numFmtId="0" fontId="20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02" fillId="0" borderId="10" xfId="0" applyNumberFormat="1" applyFont="1" applyFill="1" applyBorder="1" applyAlignment="1" applyProtection="1">
      <alignment wrapText="1"/>
      <protection hidden="1"/>
    </xf>
    <xf numFmtId="0" fontId="202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02" fillId="0" borderId="17" xfId="0" applyNumberFormat="1" applyFont="1" applyFill="1" applyBorder="1" applyAlignment="1" applyProtection="1">
      <alignment vertical="center" wrapText="1"/>
      <protection hidden="1"/>
    </xf>
    <xf numFmtId="0" fontId="199" fillId="0" borderId="17" xfId="0" applyNumberFormat="1" applyFont="1" applyFill="1" applyBorder="1" applyAlignment="1" applyProtection="1">
      <alignment wrapText="1"/>
      <protection hidden="1"/>
    </xf>
    <xf numFmtId="0" fontId="207" fillId="0" borderId="0" xfId="0" applyNumberFormat="1" applyFont="1" applyFill="1" applyBorder="1" applyAlignment="1" applyProtection="1">
      <alignment horizontal="center" vertical="center"/>
      <protection hidden="1"/>
    </xf>
    <xf numFmtId="0" fontId="20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65" xfId="0" applyNumberFormat="1" applyFont="1" applyFill="1" applyBorder="1" applyAlignment="1" applyProtection="1">
      <alignment horizontal="center" vertical="center"/>
      <protection hidden="1"/>
    </xf>
    <xf numFmtId="0" fontId="20" fillId="0" borderId="65" xfId="0" applyNumberFormat="1" applyFont="1" applyFill="1" applyBorder="1" applyAlignment="1" applyProtection="1">
      <alignment/>
      <protection hidden="1"/>
    </xf>
    <xf numFmtId="0" fontId="81" fillId="0" borderId="0" xfId="0" applyNumberFormat="1" applyFont="1" applyFill="1" applyBorder="1" applyAlignment="1" applyProtection="1">
      <alignment horizontal="center" vertical="center"/>
      <protection hidden="1"/>
    </xf>
    <xf numFmtId="49" fontId="82" fillId="0" borderId="65" xfId="0" applyNumberFormat="1" applyFont="1" applyFill="1" applyBorder="1" applyAlignment="1" applyProtection="1">
      <alignment horizontal="left" vertical="center"/>
      <protection hidden="1"/>
    </xf>
    <xf numFmtId="0" fontId="83" fillId="0" borderId="65" xfId="0" applyNumberFormat="1" applyFont="1" applyFill="1" applyBorder="1" applyAlignment="1" applyProtection="1">
      <alignment/>
      <protection hidden="1"/>
    </xf>
    <xf numFmtId="49" fontId="84" fillId="0" borderId="65" xfId="0" applyNumberFormat="1" applyFont="1" applyFill="1" applyBorder="1" applyAlignment="1" applyProtection="1">
      <alignment horizontal="center" vertical="center"/>
      <protection hidden="1"/>
    </xf>
    <xf numFmtId="49" fontId="85" fillId="0" borderId="65" xfId="0" applyNumberFormat="1" applyFont="1" applyFill="1" applyBorder="1" applyAlignment="1" applyProtection="1">
      <alignment horizontal="left" vertical="center"/>
      <protection hidden="1"/>
    </xf>
    <xf numFmtId="0" fontId="31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68" xfId="0" applyNumberFormat="1" applyFont="1" applyFill="1" applyBorder="1" applyAlignment="1" applyProtection="1">
      <alignment horizontal="center" vertical="center" wrapText="1"/>
      <protection hidden="1"/>
    </xf>
    <xf numFmtId="165" fontId="84" fillId="0" borderId="65" xfId="0" applyNumberFormat="1" applyFont="1" applyFill="1" applyBorder="1" applyAlignment="1" applyProtection="1">
      <alignment horizontal="center" vertical="center"/>
      <protection hidden="1"/>
    </xf>
    <xf numFmtId="49" fontId="86" fillId="0" borderId="65" xfId="0" applyNumberFormat="1" applyFont="1" applyFill="1" applyBorder="1" applyAlignment="1" applyProtection="1">
      <alignment horizontal="center" vertical="center"/>
      <protection hidden="1"/>
    </xf>
    <xf numFmtId="0" fontId="87" fillId="0" borderId="65" xfId="0" applyNumberFormat="1" applyFont="1" applyFill="1" applyBorder="1" applyAlignment="1" applyProtection="1">
      <alignment horizontal="center"/>
      <protection hidden="1"/>
    </xf>
    <xf numFmtId="49" fontId="88" fillId="0" borderId="65" xfId="0" applyNumberFormat="1" applyFont="1" applyFill="1" applyBorder="1" applyAlignment="1" applyProtection="1">
      <alignment horizontal="center" vertical="center"/>
      <protection hidden="1"/>
    </xf>
    <xf numFmtId="0" fontId="89" fillId="0" borderId="65" xfId="0" applyNumberFormat="1" applyFont="1" applyFill="1" applyBorder="1" applyAlignment="1" applyProtection="1">
      <alignment horizont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90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65" xfId="0" applyNumberFormat="1" applyFont="1" applyFill="1" applyBorder="1" applyAlignment="1" applyProtection="1">
      <alignment horizontal="center" vertical="center"/>
      <protection hidden="1"/>
    </xf>
    <xf numFmtId="0" fontId="90" fillId="0" borderId="65" xfId="0" applyNumberFormat="1" applyFont="1" applyFill="1" applyBorder="1" applyAlignment="1" applyProtection="1">
      <alignment horizontal="center" vertical="center"/>
      <protection hidden="1"/>
    </xf>
    <xf numFmtId="0" fontId="81" fillId="0" borderId="65" xfId="0" applyNumberFormat="1" applyFont="1" applyFill="1" applyBorder="1" applyAlignment="1" applyProtection="1">
      <alignment horizontal="center" vertical="center"/>
      <protection hidden="1"/>
    </xf>
    <xf numFmtId="0" fontId="23" fillId="0" borderId="65" xfId="0" applyNumberFormat="1" applyFont="1" applyFill="1" applyBorder="1" applyAlignment="1" applyProtection="1">
      <alignment horizontal="center" vertical="center"/>
      <protection hidden="1"/>
    </xf>
    <xf numFmtId="0" fontId="91" fillId="0" borderId="65" xfId="0" applyNumberFormat="1" applyFont="1" applyFill="1" applyBorder="1" applyAlignment="1" applyProtection="1">
      <alignment horizontal="center" vertical="center"/>
      <protection hidden="1"/>
    </xf>
    <xf numFmtId="0" fontId="26" fillId="0" borderId="65" xfId="0" applyNumberFormat="1" applyFont="1" applyFill="1" applyBorder="1" applyAlignment="1" applyProtection="1">
      <alignment horizontal="center" vertical="center"/>
      <protection hidden="1"/>
    </xf>
    <xf numFmtId="0" fontId="23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5" xfId="0" applyNumberFormat="1" applyFont="1" applyFill="1" applyBorder="1" applyAlignment="1" applyProtection="1">
      <alignment horizontal="center" vertical="center"/>
      <protection hidden="1"/>
    </xf>
    <xf numFmtId="0" fontId="27" fillId="0" borderId="65" xfId="0" applyNumberFormat="1" applyFont="1" applyFill="1" applyBorder="1" applyAlignment="1" applyProtection="1">
      <alignment horizontal="center" vertical="center"/>
      <protection hidden="1"/>
    </xf>
    <xf numFmtId="0" fontId="81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92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92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93" fillId="40" borderId="69" xfId="0" applyNumberFormat="1" applyFont="1" applyFill="1" applyBorder="1" applyAlignment="1" applyProtection="1">
      <alignment horizontal="center" vertical="center" wrapText="1"/>
      <protection hidden="1"/>
    </xf>
    <xf numFmtId="0" fontId="93" fillId="40" borderId="65" xfId="0" applyNumberFormat="1" applyFont="1" applyFill="1" applyBorder="1" applyAlignment="1" applyProtection="1">
      <alignment horizontal="center" vertical="center"/>
      <protection hidden="1"/>
    </xf>
    <xf numFmtId="166" fontId="94" fillId="40" borderId="65" xfId="0" applyNumberFormat="1" applyFont="1" applyFill="1" applyBorder="1" applyAlignment="1" applyProtection="1">
      <alignment horizontal="center" vertical="center"/>
      <protection hidden="1"/>
    </xf>
    <xf numFmtId="0" fontId="20" fillId="0" borderId="70" xfId="0" applyNumberFormat="1" applyFont="1" applyFill="1" applyBorder="1" applyAlignment="1" applyProtection="1">
      <alignment horizontal="center" vertical="center" wrapText="1"/>
      <protection/>
    </xf>
    <xf numFmtId="167" fontId="95" fillId="0" borderId="65" xfId="0" applyNumberFormat="1" applyFont="1" applyFill="1" applyBorder="1" applyAlignment="1" applyProtection="1">
      <alignment horizontal="center" vertical="center"/>
      <protection hidden="1"/>
    </xf>
    <xf numFmtId="0" fontId="20" fillId="0" borderId="65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91" fillId="40" borderId="65" xfId="0" applyNumberFormat="1" applyFont="1" applyFill="1" applyBorder="1" applyAlignment="1" applyProtection="1">
      <alignment horizontal="center" vertical="center"/>
      <protection hidden="1"/>
    </xf>
    <xf numFmtId="166" fontId="96" fillId="40" borderId="65" xfId="0" applyNumberFormat="1" applyFont="1" applyFill="1" applyBorder="1" applyAlignment="1" applyProtection="1">
      <alignment horizontal="center" vertical="center"/>
      <protection hidden="1"/>
    </xf>
    <xf numFmtId="0" fontId="97" fillId="0" borderId="65" xfId="0" applyNumberFormat="1" applyFont="1" applyFill="1" applyBorder="1" applyAlignment="1" applyProtection="1">
      <alignment horizontal="center" vertical="center"/>
      <protection hidden="1"/>
    </xf>
    <xf numFmtId="0" fontId="93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9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93" fillId="40" borderId="70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65" xfId="0" applyNumberFormat="1" applyFont="1" applyFill="1" applyBorder="1" applyAlignment="1" applyProtection="1">
      <alignment horizontal="center" vertical="center"/>
      <protection hidden="1"/>
    </xf>
    <xf numFmtId="1" fontId="20" fillId="0" borderId="65" xfId="0" applyNumberFormat="1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97" fillId="40" borderId="65" xfId="0" applyNumberFormat="1" applyFont="1" applyFill="1" applyBorder="1" applyAlignment="1" applyProtection="1">
      <alignment horizontal="center" vertical="center"/>
      <protection hidden="1"/>
    </xf>
    <xf numFmtId="0" fontId="98" fillId="40" borderId="65" xfId="0" applyNumberFormat="1" applyFont="1" applyFill="1" applyBorder="1" applyAlignment="1" applyProtection="1">
      <alignment horizontal="center" vertical="center"/>
      <protection hidden="1"/>
    </xf>
    <xf numFmtId="0" fontId="27" fillId="40" borderId="65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65" xfId="0" applyNumberFormat="1" applyFont="1" applyFill="1" applyBorder="1" applyAlignment="1" applyProtection="1">
      <alignment horizontal="center" vertical="center"/>
      <protection hidden="1"/>
    </xf>
    <xf numFmtId="1" fontId="0" fillId="40" borderId="65" xfId="0" applyNumberFormat="1" applyFont="1" applyFill="1" applyBorder="1" applyAlignment="1" applyProtection="1">
      <alignment horizontal="center" vertical="center"/>
      <protection hidden="1"/>
    </xf>
    <xf numFmtId="0" fontId="99" fillId="40" borderId="65" xfId="0" applyNumberFormat="1" applyFont="1" applyFill="1" applyBorder="1" applyAlignment="1" applyProtection="1">
      <alignment horizontal="center" vertical="center"/>
      <protection hidden="1"/>
    </xf>
    <xf numFmtId="166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100" fillId="0" borderId="65" xfId="0" applyNumberFormat="1" applyFont="1" applyFill="1" applyBorder="1" applyAlignment="1" applyProtection="1">
      <alignment horizontal="center" vertical="center"/>
      <protection hidden="1"/>
    </xf>
    <xf numFmtId="0" fontId="31" fillId="0" borderId="65" xfId="0" applyNumberFormat="1" applyFont="1" applyFill="1" applyBorder="1" applyAlignment="1" applyProtection="1">
      <alignment horizontal="center" vertical="center"/>
      <protection hidden="1"/>
    </xf>
    <xf numFmtId="0" fontId="27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2" xfId="0" applyNumberFormat="1" applyFont="1" applyFill="1" applyBorder="1" applyAlignment="1" applyProtection="1">
      <alignment horizontal="center" vertical="center" wrapText="1"/>
      <protection/>
    </xf>
    <xf numFmtId="2" fontId="94" fillId="0" borderId="66" xfId="0" applyNumberFormat="1" applyFont="1" applyFill="1" applyBorder="1" applyAlignment="1" applyProtection="1">
      <alignment vertical="center" wrapText="1"/>
      <protection hidden="1"/>
    </xf>
    <xf numFmtId="0" fontId="20" fillId="0" borderId="68" xfId="0" applyNumberFormat="1" applyFont="1" applyFill="1" applyBorder="1" applyAlignment="1" applyProtection="1">
      <alignment vertical="center" wrapText="1"/>
      <protection/>
    </xf>
    <xf numFmtId="0" fontId="20" fillId="0" borderId="73" xfId="0" applyNumberFormat="1" applyFont="1" applyFill="1" applyBorder="1" applyAlignment="1" applyProtection="1">
      <alignment horizontal="center" vertical="center" wrapText="1"/>
      <protection/>
    </xf>
    <xf numFmtId="0" fontId="20" fillId="0" borderId="74" xfId="0" applyNumberFormat="1" applyFont="1" applyFill="1" applyBorder="1" applyAlignment="1" applyProtection="1">
      <alignment horizontal="center" vertical="center" wrapText="1"/>
      <protection/>
    </xf>
    <xf numFmtId="0" fontId="20" fillId="0" borderId="75" xfId="0" applyNumberFormat="1" applyFont="1" applyFill="1" applyBorder="1" applyAlignment="1" applyProtection="1">
      <alignment horizontal="center" vertical="center" wrapText="1"/>
      <protection/>
    </xf>
    <xf numFmtId="0" fontId="20" fillId="0" borderId="76" xfId="0" applyNumberFormat="1" applyFont="1" applyFill="1" applyBorder="1" applyAlignment="1" applyProtection="1">
      <alignment horizontal="center" vertical="center" wrapText="1"/>
      <protection/>
    </xf>
    <xf numFmtId="0" fontId="29" fillId="0" borderId="65" xfId="0" applyNumberFormat="1" applyFont="1" applyFill="1" applyBorder="1" applyAlignment="1" applyProtection="1">
      <alignment horizontal="center" vertical="center"/>
      <protection hidden="1"/>
    </xf>
    <xf numFmtId="2" fontId="96" fillId="0" borderId="66" xfId="0" applyNumberFormat="1" applyFont="1" applyFill="1" applyBorder="1" applyAlignment="1" applyProtection="1">
      <alignment vertical="center" wrapText="1"/>
      <protection hidden="1"/>
    </xf>
    <xf numFmtId="0" fontId="27" fillId="40" borderId="71" xfId="0" applyNumberFormat="1" applyFont="1" applyFill="1" applyBorder="1" applyAlignment="1" applyProtection="1">
      <alignment horizontal="center" vertical="center" wrapText="1"/>
      <protection hidden="1"/>
    </xf>
    <xf numFmtId="2" fontId="94" fillId="40" borderId="66" xfId="0" applyNumberFormat="1" applyFont="1" applyFill="1" applyBorder="1" applyAlignment="1" applyProtection="1">
      <alignment vertical="center" wrapText="1"/>
      <protection hidden="1"/>
    </xf>
    <xf numFmtId="0" fontId="29" fillId="40" borderId="65" xfId="0" applyNumberFormat="1" applyFont="1" applyFill="1" applyBorder="1" applyAlignment="1" applyProtection="1">
      <alignment horizontal="center" vertical="center"/>
      <protection hidden="1"/>
    </xf>
    <xf numFmtId="2" fontId="96" fillId="40" borderId="66" xfId="0" applyNumberFormat="1" applyFont="1" applyFill="1" applyBorder="1" applyAlignment="1" applyProtection="1">
      <alignment vertical="center" wrapText="1"/>
      <protection hidden="1"/>
    </xf>
    <xf numFmtId="0" fontId="31" fillId="0" borderId="68" xfId="0" applyNumberFormat="1" applyFont="1" applyFill="1" applyBorder="1" applyAlignment="1" applyProtection="1">
      <alignment vertical="center" wrapText="1"/>
      <protection/>
    </xf>
    <xf numFmtId="166" fontId="10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65" xfId="0" applyNumberFormat="1" applyFont="1" applyFill="1" applyBorder="1" applyAlignment="1" applyProtection="1">
      <alignment horizontal="center" vertical="center"/>
      <protection hidden="1"/>
    </xf>
    <xf numFmtId="0" fontId="102" fillId="0" borderId="65" xfId="0" applyNumberFormat="1" applyFont="1" applyFill="1" applyBorder="1" applyAlignment="1" applyProtection="1">
      <alignment horizontal="center" vertical="center"/>
      <protection hidden="1"/>
    </xf>
    <xf numFmtId="0" fontId="103" fillId="0" borderId="0" xfId="0" applyNumberFormat="1" applyFont="1" applyFill="1" applyBorder="1" applyAlignment="1" applyProtection="1">
      <alignment horizontal="center" vertical="center"/>
      <protection hidden="1"/>
    </xf>
    <xf numFmtId="0" fontId="4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48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13" borderId="13" xfId="0" applyNumberFormat="1" applyFont="1" applyFill="1" applyBorder="1" applyAlignment="1" applyProtection="1">
      <alignment horizontal="center" vertical="center" wrapText="1"/>
      <protection hidden="1"/>
    </xf>
    <xf numFmtId="0" fontId="31" fillId="12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12" borderId="13" xfId="0" applyNumberFormat="1" applyFont="1" applyFill="1" applyBorder="1" applyAlignment="1" applyProtection="1">
      <alignment horizontal="center" vertical="center" wrapText="1"/>
      <protection hidden="1"/>
    </xf>
    <xf numFmtId="0" fontId="31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31" fillId="10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10" borderId="13" xfId="0" applyNumberFormat="1" applyFont="1" applyFill="1" applyBorder="1" applyAlignment="1" applyProtection="1">
      <alignment horizontal="center" vertical="center" wrapText="1"/>
      <protection hidden="1"/>
    </xf>
    <xf numFmtId="0" fontId="31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15" borderId="10" xfId="0" applyNumberFormat="1" applyFont="1" applyFill="1" applyBorder="1" applyAlignment="1" applyProtection="1">
      <alignment horizontal="center" vertical="center" wrapText="1"/>
      <protection/>
    </xf>
    <xf numFmtId="0" fontId="2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165" fontId="46" fillId="41" borderId="10" xfId="0" applyNumberFormat="1" applyFont="1" applyFill="1" applyBorder="1" applyAlignment="1" applyProtection="1">
      <alignment horizontal="center" vertical="center" wrapText="1"/>
      <protection/>
    </xf>
    <xf numFmtId="0" fontId="10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04" fillId="34" borderId="10" xfId="0" applyNumberFormat="1" applyFont="1" applyFill="1" applyBorder="1" applyAlignment="1" applyProtection="1">
      <alignment horizontal="center" vertical="center" wrapText="1"/>
      <protection/>
    </xf>
    <xf numFmtId="0" fontId="91" fillId="19" borderId="10" xfId="0" applyNumberFormat="1" applyFont="1" applyFill="1" applyBorder="1" applyAlignment="1" applyProtection="1">
      <alignment horizontal="center" vertical="center" wrapText="1"/>
      <protection/>
    </xf>
    <xf numFmtId="0" fontId="18" fillId="19" borderId="10" xfId="0" applyNumberFormat="1" applyFont="1" applyFill="1" applyBorder="1" applyAlignment="1" applyProtection="1">
      <alignment wrapText="1"/>
      <protection/>
    </xf>
    <xf numFmtId="0" fontId="91" fillId="7" borderId="10" xfId="0" applyNumberFormat="1" applyFont="1" applyFill="1" applyBorder="1" applyAlignment="1" applyProtection="1">
      <alignment horizontal="center" vertical="center" wrapText="1"/>
      <protection/>
    </xf>
    <xf numFmtId="0" fontId="18" fillId="7" borderId="10" xfId="0" applyNumberFormat="1" applyFont="1" applyFill="1" applyBorder="1" applyAlignment="1" applyProtection="1">
      <alignment wrapText="1"/>
      <protection/>
    </xf>
    <xf numFmtId="0" fontId="91" fillId="6" borderId="10" xfId="0" applyNumberFormat="1" applyFont="1" applyFill="1" applyBorder="1" applyAlignment="1" applyProtection="1">
      <alignment horizontal="center" vertical="center" wrapText="1"/>
      <protection/>
    </xf>
    <xf numFmtId="0" fontId="18" fillId="6" borderId="10" xfId="0" applyNumberFormat="1" applyFont="1" applyFill="1" applyBorder="1" applyAlignment="1" applyProtection="1">
      <alignment wrapText="1"/>
      <protection/>
    </xf>
    <xf numFmtId="0" fontId="23" fillId="19" borderId="10" xfId="0" applyNumberFormat="1" applyFont="1" applyFill="1" applyBorder="1" applyAlignment="1" applyProtection="1">
      <alignment horizontal="center" vertical="center" wrapText="1"/>
      <protection/>
    </xf>
    <xf numFmtId="0" fontId="23" fillId="7" borderId="10" xfId="0" applyNumberFormat="1" applyFont="1" applyFill="1" applyBorder="1" applyAlignment="1" applyProtection="1">
      <alignment horizontal="center" vertical="center" wrapText="1"/>
      <protection/>
    </xf>
    <xf numFmtId="0" fontId="23" fillId="6" borderId="10" xfId="0" applyNumberFormat="1" applyFont="1" applyFill="1" applyBorder="1" applyAlignment="1" applyProtection="1">
      <alignment horizontal="center" vertical="center" wrapText="1"/>
      <protection/>
    </xf>
    <xf numFmtId="0" fontId="104" fillId="9" borderId="10" xfId="0" applyNumberFormat="1" applyFont="1" applyFill="1" applyBorder="1" applyAlignment="1" applyProtection="1">
      <alignment horizontal="center" vertical="center"/>
      <protection hidden="1"/>
    </xf>
    <xf numFmtId="0" fontId="105" fillId="9" borderId="10" xfId="0" applyNumberFormat="1" applyFont="1" applyFill="1" applyBorder="1" applyAlignment="1" applyProtection="1">
      <alignment horizontal="center" vertical="center"/>
      <protection/>
    </xf>
    <xf numFmtId="0" fontId="31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7" borderId="10" xfId="0" applyNumberFormat="1" applyFont="1" applyFill="1" applyBorder="1" applyAlignment="1" applyProtection="1">
      <alignment horizontal="center" vertical="center"/>
      <protection locked="0"/>
    </xf>
    <xf numFmtId="0" fontId="31" fillId="6" borderId="10" xfId="0" applyNumberFormat="1" applyFont="1" applyFill="1" applyBorder="1" applyAlignment="1" applyProtection="1">
      <alignment horizontal="center" vertical="center"/>
      <protection locked="0"/>
    </xf>
    <xf numFmtId="0" fontId="104" fillId="35" borderId="10" xfId="0" applyNumberFormat="1" applyFont="1" applyFill="1" applyBorder="1" applyAlignment="1" applyProtection="1">
      <alignment horizontal="center" vertical="center"/>
      <protection hidden="1"/>
    </xf>
    <xf numFmtId="0" fontId="105" fillId="35" borderId="10" xfId="0" applyNumberFormat="1" applyFont="1" applyFill="1" applyBorder="1" applyAlignment="1" applyProtection="1">
      <alignment horizontal="center" vertical="center"/>
      <protection/>
    </xf>
    <xf numFmtId="0" fontId="34" fillId="34" borderId="10" xfId="0" applyNumberFormat="1" applyFont="1" applyFill="1" applyBorder="1" applyAlignment="1" applyProtection="1">
      <alignment horizontal="center" vertical="center" wrapText="1"/>
      <protection/>
    </xf>
    <xf numFmtId="0" fontId="32" fillId="34" borderId="10" xfId="0" applyNumberFormat="1" applyFont="1" applyFill="1" applyBorder="1" applyAlignment="1" applyProtection="1">
      <alignment horizontal="center" vertical="center"/>
      <protection/>
    </xf>
    <xf numFmtId="0" fontId="106" fillId="37" borderId="11" xfId="0" applyNumberFormat="1" applyFont="1" applyFill="1" applyBorder="1" applyAlignment="1" applyProtection="1">
      <alignment horizontal="center" vertical="center" wrapText="1"/>
      <protection/>
    </xf>
    <xf numFmtId="0" fontId="39" fillId="37" borderId="12" xfId="0" applyNumberFormat="1" applyFont="1" applyFill="1" applyBorder="1" applyAlignment="1" applyProtection="1">
      <alignment wrapText="1"/>
      <protection/>
    </xf>
    <xf numFmtId="0" fontId="107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 applyProtection="1">
      <alignment horizontal="center" vertical="center"/>
      <protection hidden="1" locked="0"/>
    </xf>
    <xf numFmtId="2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58" fillId="34" borderId="11" xfId="0" applyNumberFormat="1" applyFont="1" applyFill="1" applyBorder="1" applyAlignment="1" applyProtection="1">
      <alignment horizontal="left" vertical="center" wrapText="1"/>
      <protection/>
    </xf>
    <xf numFmtId="0" fontId="21" fillId="34" borderId="12" xfId="0" applyNumberFormat="1" applyFont="1" applyFill="1" applyBorder="1" applyAlignment="1" applyProtection="1">
      <alignment wrapText="1"/>
      <protection/>
    </xf>
    <xf numFmtId="0" fontId="21" fillId="34" borderId="13" xfId="0" applyNumberFormat="1" applyFont="1" applyFill="1" applyBorder="1" applyAlignment="1" applyProtection="1">
      <alignment wrapText="1"/>
      <protection/>
    </xf>
    <xf numFmtId="2" fontId="108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09" fillId="0" borderId="0" xfId="0" applyNumberFormat="1" applyFont="1" applyFill="1" applyBorder="1" applyAlignment="1" applyProtection="1">
      <alignment vertical="center"/>
      <protection/>
    </xf>
    <xf numFmtId="0" fontId="209" fillId="0" borderId="0" xfId="0" applyNumberFormat="1" applyFont="1" applyFill="1" applyBorder="1" applyAlignment="1" applyProtection="1">
      <alignment vertical="center"/>
      <protection/>
    </xf>
    <xf numFmtId="0" fontId="210" fillId="0" borderId="0" xfId="0" applyNumberFormat="1" applyFont="1" applyFill="1" applyBorder="1" applyAlignment="1" applyProtection="1">
      <alignment vertical="center"/>
      <protection/>
    </xf>
    <xf numFmtId="0" fontId="211" fillId="0" borderId="0" xfId="0" applyNumberFormat="1" applyFont="1" applyFill="1" applyBorder="1" applyAlignment="1" applyProtection="1">
      <alignment vertical="center"/>
      <protection/>
    </xf>
    <xf numFmtId="0" fontId="212" fillId="0" borderId="0" xfId="0" applyNumberFormat="1" applyFont="1" applyFill="1" applyBorder="1" applyAlignment="1" applyProtection="1">
      <alignment horizontal="center" vertical="center"/>
      <protection hidden="1"/>
    </xf>
    <xf numFmtId="0" fontId="213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2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0" xfId="0" applyNumberFormat="1" applyFont="1" applyFill="1" applyBorder="1" applyAlignment="1" applyProtection="1">
      <alignment/>
      <protection hidden="1"/>
    </xf>
    <xf numFmtId="0" fontId="21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10" xfId="0" applyNumberFormat="1" applyFont="1" applyFill="1" applyBorder="1" applyAlignment="1" applyProtection="1">
      <alignment vertical="center" wrapText="1"/>
      <protection hidden="1"/>
    </xf>
    <xf numFmtId="0" fontId="213" fillId="0" borderId="10" xfId="0" applyNumberFormat="1" applyFont="1" applyFill="1" applyBorder="1" applyAlignment="1" applyProtection="1">
      <alignment horizontal="center" vertical="center"/>
      <protection hidden="1"/>
    </xf>
    <xf numFmtId="1" fontId="212" fillId="0" borderId="10" xfId="0" applyNumberFormat="1" applyFont="1" applyFill="1" applyBorder="1" applyAlignment="1" applyProtection="1">
      <alignment horizontal="center" vertical="center"/>
      <protection hidden="1"/>
    </xf>
    <xf numFmtId="1" fontId="21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13" fillId="0" borderId="10" xfId="0" applyNumberFormat="1" applyFont="1" applyFill="1" applyBorder="1" applyAlignment="1" applyProtection="1">
      <alignment horizontal="center" vertical="center"/>
      <protection hidden="1"/>
    </xf>
    <xf numFmtId="0" fontId="213" fillId="0" borderId="0" xfId="0" applyNumberFormat="1" applyFont="1" applyFill="1" applyBorder="1" applyAlignment="1" applyProtection="1">
      <alignment horizontal="center" vertical="center"/>
      <protection/>
    </xf>
    <xf numFmtId="0" fontId="213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51" xfId="0" applyNumberFormat="1" applyFont="1" applyFill="1" applyBorder="1" applyAlignment="1" applyProtection="1">
      <alignment horizontal="center" vertical="center"/>
      <protection hidden="1"/>
    </xf>
    <xf numFmtId="0" fontId="20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06" fillId="0" borderId="0" xfId="0" applyNumberFormat="1" applyFont="1" applyFill="1" applyBorder="1" applyAlignment="1" applyProtection="1">
      <alignment horizontal="center" vertical="center"/>
      <protection hidden="1"/>
    </xf>
    <xf numFmtId="2" fontId="212" fillId="0" borderId="61" xfId="0" applyNumberFormat="1" applyFont="1" applyFill="1" applyBorder="1" applyAlignment="1" applyProtection="1">
      <alignment horizontal="right" vertical="center"/>
      <protection hidden="1"/>
    </xf>
    <xf numFmtId="2" fontId="212" fillId="0" borderId="62" xfId="0" applyNumberFormat="1" applyFont="1" applyFill="1" applyBorder="1" applyAlignment="1" applyProtection="1">
      <alignment horizontal="right" vertical="center"/>
      <protection hidden="1"/>
    </xf>
    <xf numFmtId="2" fontId="213" fillId="0" borderId="63" xfId="0" applyNumberFormat="1" applyFont="1" applyFill="1" applyBorder="1" applyAlignment="1" applyProtection="1">
      <alignment horizontal="right" vertical="center"/>
      <protection hidden="1"/>
    </xf>
    <xf numFmtId="0" fontId="213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13" fillId="0" borderId="15" xfId="0" applyNumberFormat="1" applyFont="1" applyFill="1" applyBorder="1" applyAlignment="1" applyProtection="1">
      <alignment vertical="center" wrapText="1"/>
      <protection hidden="1"/>
    </xf>
    <xf numFmtId="0" fontId="213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58" xfId="0" applyNumberFormat="1" applyFont="1" applyFill="1" applyBorder="1" applyAlignment="1" applyProtection="1">
      <alignment horizontal="center" vertical="center"/>
      <protection hidden="1"/>
    </xf>
    <xf numFmtId="0" fontId="213" fillId="0" borderId="48" xfId="0" applyNumberFormat="1" applyFont="1" applyFill="1" applyBorder="1" applyAlignment="1" applyProtection="1">
      <alignment horizontal="center" vertical="center"/>
      <protection hidden="1"/>
    </xf>
    <xf numFmtId="166" fontId="212" fillId="0" borderId="22" xfId="0" applyNumberFormat="1" applyFont="1" applyFill="1" applyBorder="1" applyAlignment="1" applyProtection="1">
      <alignment horizontal="center" vertical="center"/>
      <protection hidden="1"/>
    </xf>
    <xf numFmtId="166" fontId="212" fillId="0" borderId="58" xfId="0" applyNumberFormat="1" applyFont="1" applyFill="1" applyBorder="1" applyAlignment="1" applyProtection="1">
      <alignment horizontal="center" vertical="center" wrapText="1"/>
      <protection hidden="1"/>
    </xf>
    <xf numFmtId="166" fontId="213" fillId="0" borderId="22" xfId="0" applyNumberFormat="1" applyFont="1" applyFill="1" applyBorder="1" applyAlignment="1" applyProtection="1">
      <alignment horizontal="center" vertical="center"/>
      <protection hidden="1"/>
    </xf>
    <xf numFmtId="166" fontId="213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7" fillId="0" borderId="0" xfId="0" applyNumberFormat="1" applyFont="1" applyFill="1" applyBorder="1" applyAlignment="1" applyProtection="1">
      <alignment vertical="center"/>
      <protection/>
    </xf>
    <xf numFmtId="0" fontId="118" fillId="34" borderId="11" xfId="0" applyNumberFormat="1" applyFont="1" applyFill="1" applyBorder="1" applyAlignment="1" applyProtection="1">
      <alignment horizontal="center" vertical="center" wrapText="1"/>
      <protection/>
    </xf>
    <xf numFmtId="0" fontId="119" fillId="34" borderId="11" xfId="0" applyNumberFormat="1" applyFont="1" applyFill="1" applyBorder="1" applyAlignment="1" applyProtection="1">
      <alignment horizontal="center" vertical="center" wrapText="1"/>
      <protection/>
    </xf>
    <xf numFmtId="0" fontId="120" fillId="34" borderId="12" xfId="0" applyNumberFormat="1" applyFont="1" applyFill="1" applyBorder="1" applyAlignment="1" applyProtection="1">
      <alignment wrapText="1"/>
      <protection/>
    </xf>
    <xf numFmtId="0" fontId="23" fillId="34" borderId="78" xfId="0" applyNumberFormat="1" applyFont="1" applyFill="1" applyBorder="1" applyAlignment="1" applyProtection="1">
      <alignment horizontal="center" vertical="center" wrapText="1"/>
      <protection hidden="1"/>
    </xf>
    <xf numFmtId="0" fontId="40" fillId="38" borderId="79" xfId="0" applyNumberFormat="1" applyFont="1" applyFill="1" applyBorder="1" applyAlignment="1" applyProtection="1">
      <alignment horizontal="center" vertical="center" wrapText="1"/>
      <protection/>
    </xf>
    <xf numFmtId="166" fontId="198" fillId="0" borderId="79" xfId="0" applyNumberFormat="1" applyFont="1" applyFill="1" applyBorder="1" applyAlignment="1" applyProtection="1">
      <alignment horizontal="center" vertical="center"/>
      <protection hidden="1"/>
    </xf>
    <xf numFmtId="2" fontId="206" fillId="0" borderId="10" xfId="0" applyNumberFormat="1" applyFont="1" applyFill="1" applyBorder="1" applyAlignment="1" applyProtection="1">
      <alignment horizontal="center" vertical="center"/>
      <protection hidden="1"/>
    </xf>
    <xf numFmtId="2" fontId="206" fillId="0" borderId="21" xfId="0" applyNumberFormat="1" applyFont="1" applyFill="1" applyBorder="1" applyAlignment="1" applyProtection="1">
      <alignment horizontal="center" vertical="center"/>
      <protection hidden="1"/>
    </xf>
    <xf numFmtId="2" fontId="202" fillId="0" borderId="52" xfId="0" applyNumberFormat="1" applyFont="1" applyFill="1" applyBorder="1" applyAlignment="1" applyProtection="1">
      <alignment horizontal="center" vertical="center"/>
      <protection hidden="1"/>
    </xf>
    <xf numFmtId="2" fontId="202" fillId="0" borderId="22" xfId="0" applyNumberFormat="1" applyFont="1" applyFill="1" applyBorder="1" applyAlignment="1" applyProtection="1">
      <alignment horizontal="center" vertical="center"/>
      <protection hidden="1"/>
    </xf>
    <xf numFmtId="2" fontId="206" fillId="0" borderId="48" xfId="0" applyNumberFormat="1" applyFont="1" applyFill="1" applyBorder="1" applyAlignment="1" applyProtection="1">
      <alignment horizontal="center" vertical="center"/>
      <protection hidden="1"/>
    </xf>
    <xf numFmtId="2" fontId="206" fillId="0" borderId="49" xfId="0" applyNumberFormat="1" applyFont="1" applyFill="1" applyBorder="1" applyAlignment="1" applyProtection="1">
      <alignment horizontal="center" vertical="center"/>
      <protection hidden="1"/>
    </xf>
    <xf numFmtId="2" fontId="202" fillId="0" borderId="53" xfId="0" applyNumberFormat="1" applyFont="1" applyFill="1" applyBorder="1" applyAlignment="1" applyProtection="1">
      <alignment horizontal="center" vertical="center"/>
      <protection hidden="1"/>
    </xf>
    <xf numFmtId="2" fontId="202" fillId="0" borderId="5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21" fillId="0" borderId="0" xfId="0" applyFont="1" applyBorder="1" applyAlignment="1">
      <alignment horizontal="center" vertical="center"/>
    </xf>
    <xf numFmtId="0" fontId="121" fillId="0" borderId="0" xfId="0" applyFont="1" applyBorder="1" applyAlignment="1">
      <alignment/>
    </xf>
    <xf numFmtId="0" fontId="122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/>
    </xf>
    <xf numFmtId="0" fontId="124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/>
    </xf>
    <xf numFmtId="0" fontId="125" fillId="0" borderId="0" xfId="0" applyFont="1" applyBorder="1" applyAlignment="1">
      <alignment horizontal="center" vertical="center"/>
    </xf>
    <xf numFmtId="0" fontId="125" fillId="0" borderId="0" xfId="0" applyFont="1" applyBorder="1" applyAlignment="1">
      <alignment/>
    </xf>
    <xf numFmtId="0" fontId="216" fillId="0" borderId="0" xfId="0" applyFont="1" applyBorder="1" applyAlignment="1">
      <alignment horizontal="center" vertical="center"/>
    </xf>
    <xf numFmtId="0" fontId="216" fillId="0" borderId="0" xfId="0" applyFont="1" applyBorder="1" applyAlignment="1">
      <alignment/>
    </xf>
    <xf numFmtId="0" fontId="127" fillId="0" borderId="0" xfId="0" applyFont="1" applyAlignment="1">
      <alignment/>
    </xf>
    <xf numFmtId="0" fontId="217" fillId="0" borderId="0" xfId="0" applyFont="1" applyBorder="1" applyAlignment="1">
      <alignment horizontal="center" vertical="center"/>
    </xf>
    <xf numFmtId="0" fontId="217" fillId="0" borderId="0" xfId="0" applyFont="1" applyBorder="1" applyAlignment="1">
      <alignment/>
    </xf>
    <xf numFmtId="0" fontId="21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05" fillId="0" borderId="10" xfId="0" applyNumberFormat="1" applyFont="1" applyFill="1" applyBorder="1" applyAlignment="1" applyProtection="1">
      <alignment vertical="center" wrapText="1"/>
      <protection hidden="1"/>
    </xf>
    <xf numFmtId="165" fontId="21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20" fillId="0" borderId="0" xfId="0" applyNumberFormat="1" applyFont="1" applyFill="1" applyBorder="1" applyAlignment="1" applyProtection="1">
      <alignment horizontal="center" vertical="center"/>
      <protection hidden="1"/>
    </xf>
    <xf numFmtId="0" fontId="205" fillId="0" borderId="0" xfId="0" applyNumberFormat="1" applyFont="1" applyFill="1" applyBorder="1" applyAlignment="1" applyProtection="1">
      <alignment horizontal="center" vertical="center"/>
      <protection hidden="1"/>
    </xf>
    <xf numFmtId="0" fontId="205" fillId="0" borderId="0" xfId="0" applyNumberFormat="1" applyFont="1" applyFill="1" applyBorder="1" applyAlignment="1" applyProtection="1">
      <alignment/>
      <protection hidden="1"/>
    </xf>
    <xf numFmtId="0" fontId="218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18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1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10" xfId="0" applyNumberFormat="1" applyFont="1" applyFill="1" applyBorder="1" applyAlignment="1" applyProtection="1">
      <alignment vertical="center" wrapText="1"/>
      <protection hidden="1"/>
    </xf>
    <xf numFmtId="0" fontId="218" fillId="0" borderId="10" xfId="0" applyNumberFormat="1" applyFont="1" applyFill="1" applyBorder="1" applyAlignment="1" applyProtection="1">
      <alignment horizontal="center" vertical="center"/>
      <protection hidden="1"/>
    </xf>
    <xf numFmtId="1" fontId="205" fillId="0" borderId="10" xfId="0" applyNumberFormat="1" applyFont="1" applyFill="1" applyBorder="1" applyAlignment="1" applyProtection="1">
      <alignment horizontal="center" vertical="center"/>
      <protection hidden="1"/>
    </xf>
    <xf numFmtId="1" fontId="21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18" fillId="0" borderId="10" xfId="0" applyNumberFormat="1" applyFont="1" applyFill="1" applyBorder="1" applyAlignment="1" applyProtection="1">
      <alignment horizontal="center" vertical="center"/>
      <protection hidden="1"/>
    </xf>
    <xf numFmtId="0" fontId="2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205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20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43" xfId="0" applyNumberFormat="1" applyFont="1" applyFill="1" applyBorder="1" applyAlignment="1" applyProtection="1">
      <alignment horizontal="center" vertical="center"/>
      <protection hidden="1"/>
    </xf>
    <xf numFmtId="0" fontId="218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47" xfId="0" applyNumberFormat="1" applyFont="1" applyFill="1" applyBorder="1" applyAlignment="1" applyProtection="1">
      <alignment horizontal="center" vertical="center"/>
      <protection hidden="1"/>
    </xf>
    <xf numFmtId="0" fontId="218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05" fillId="0" borderId="48" xfId="0" applyNumberFormat="1" applyFont="1" applyFill="1" applyBorder="1" applyAlignment="1" applyProtection="1">
      <alignment horizontal="center" vertical="center"/>
      <protection hidden="1"/>
    </xf>
    <xf numFmtId="2" fontId="205" fillId="0" borderId="10" xfId="0" applyNumberFormat="1" applyFont="1" applyFill="1" applyBorder="1" applyAlignment="1" applyProtection="1">
      <alignment horizontal="center" vertical="center"/>
      <protection hidden="1"/>
    </xf>
    <xf numFmtId="2" fontId="218" fillId="0" borderId="22" xfId="0" applyNumberFormat="1" applyFont="1" applyFill="1" applyBorder="1" applyAlignment="1" applyProtection="1">
      <alignment horizontal="center" vertical="center"/>
      <protection hidden="1"/>
    </xf>
    <xf numFmtId="2" fontId="205" fillId="0" borderId="49" xfId="0" applyNumberFormat="1" applyFont="1" applyFill="1" applyBorder="1" applyAlignment="1" applyProtection="1">
      <alignment horizontal="center" vertical="center"/>
      <protection hidden="1"/>
    </xf>
    <xf numFmtId="2" fontId="205" fillId="0" borderId="21" xfId="0" applyNumberFormat="1" applyFont="1" applyFill="1" applyBorder="1" applyAlignment="1" applyProtection="1">
      <alignment horizontal="center" vertical="center"/>
      <protection hidden="1"/>
    </xf>
    <xf numFmtId="0" fontId="218" fillId="0" borderId="51" xfId="0" applyNumberFormat="1" applyFont="1" applyFill="1" applyBorder="1" applyAlignment="1" applyProtection="1">
      <alignment horizontal="center" vertical="center"/>
      <protection hidden="1"/>
    </xf>
    <xf numFmtId="2" fontId="218" fillId="0" borderId="52" xfId="0" applyNumberFormat="1" applyFont="1" applyFill="1" applyBorder="1" applyAlignment="1" applyProtection="1">
      <alignment horizontal="center" vertical="center"/>
      <protection hidden="1"/>
    </xf>
    <xf numFmtId="2" fontId="218" fillId="0" borderId="53" xfId="0" applyNumberFormat="1" applyFont="1" applyFill="1" applyBorder="1" applyAlignment="1" applyProtection="1">
      <alignment horizontal="center" vertical="center"/>
      <protection hidden="1"/>
    </xf>
    <xf numFmtId="2" fontId="218" fillId="0" borderId="54" xfId="0" applyNumberFormat="1" applyFont="1" applyFill="1" applyBorder="1" applyAlignment="1" applyProtection="1">
      <alignment horizontal="center" vertical="center"/>
      <protection hidden="1"/>
    </xf>
    <xf numFmtId="0" fontId="218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18" fillId="0" borderId="0" xfId="0" applyNumberFormat="1" applyFont="1" applyFill="1" applyBorder="1" applyAlignment="1" applyProtection="1">
      <alignment vertical="center" wrapText="1"/>
      <protection hidden="1"/>
    </xf>
    <xf numFmtId="0" fontId="205" fillId="0" borderId="0" xfId="0" applyNumberFormat="1" applyFont="1" applyFill="1" applyBorder="1" applyAlignment="1" applyProtection="1">
      <alignment vertical="center" wrapText="1"/>
      <protection hidden="1"/>
    </xf>
    <xf numFmtId="0" fontId="205" fillId="0" borderId="15" xfId="0" applyNumberFormat="1" applyFont="1" applyFill="1" applyBorder="1" applyAlignment="1" applyProtection="1">
      <alignment vertical="center" wrapText="1"/>
      <protection hidden="1"/>
    </xf>
    <xf numFmtId="0" fontId="2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48" xfId="0" applyNumberFormat="1" applyFont="1" applyFill="1" applyBorder="1" applyAlignment="1" applyProtection="1">
      <alignment vertical="center"/>
      <protection hidden="1"/>
    </xf>
    <xf numFmtId="0" fontId="205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13" xfId="0" applyNumberFormat="1" applyFont="1" applyFill="1" applyBorder="1" applyAlignment="1" applyProtection="1">
      <alignment horizontal="center" vertical="center"/>
      <protection hidden="1"/>
    </xf>
    <xf numFmtId="0" fontId="205" fillId="0" borderId="22" xfId="0" applyNumberFormat="1" applyFont="1" applyFill="1" applyBorder="1" applyAlignment="1" applyProtection="1">
      <alignment horizontal="center" vertical="center"/>
      <protection hidden="1"/>
    </xf>
    <xf numFmtId="0" fontId="218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48" xfId="0" applyNumberFormat="1" applyFont="1" applyFill="1" applyBorder="1" applyAlignment="1" applyProtection="1">
      <alignment horizontal="center" vertical="center"/>
      <protection hidden="1"/>
    </xf>
    <xf numFmtId="166" fontId="205" fillId="0" borderId="11" xfId="0" applyNumberFormat="1" applyFont="1" applyFill="1" applyBorder="1" applyAlignment="1" applyProtection="1">
      <alignment horizontal="center" vertical="center"/>
      <protection hidden="1"/>
    </xf>
    <xf numFmtId="166" fontId="205" fillId="0" borderId="12" xfId="0" applyNumberFormat="1" applyFont="1" applyFill="1" applyBorder="1" applyAlignment="1" applyProtection="1">
      <alignment horizontal="center" vertical="center" wrapText="1"/>
      <protection hidden="1"/>
    </xf>
    <xf numFmtId="166" fontId="205" fillId="0" borderId="12" xfId="0" applyNumberFormat="1" applyFont="1" applyFill="1" applyBorder="1" applyAlignment="1" applyProtection="1">
      <alignment horizontal="center" vertical="center"/>
      <protection hidden="1"/>
    </xf>
    <xf numFmtId="166" fontId="205" fillId="0" borderId="58" xfId="0" applyNumberFormat="1" applyFont="1" applyFill="1" applyBorder="1" applyAlignment="1" applyProtection="1">
      <alignment horizontal="center" vertical="center"/>
      <protection hidden="1"/>
    </xf>
    <xf numFmtId="166" fontId="205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205" fillId="0" borderId="22" xfId="0" applyNumberFormat="1" applyFont="1" applyFill="1" applyBorder="1" applyAlignment="1" applyProtection="1">
      <alignment horizontal="center" vertical="center"/>
      <protection hidden="1"/>
    </xf>
    <xf numFmtId="166" fontId="218" fillId="0" borderId="11" xfId="0" applyNumberFormat="1" applyFont="1" applyFill="1" applyBorder="1" applyAlignment="1" applyProtection="1">
      <alignment horizontal="center" vertical="center"/>
      <protection hidden="1"/>
    </xf>
    <xf numFmtId="166" fontId="218" fillId="0" borderId="79" xfId="0" applyNumberFormat="1" applyFont="1" applyFill="1" applyBorder="1" applyAlignment="1" applyProtection="1">
      <alignment horizontal="center" vertical="center"/>
      <protection hidden="1"/>
    </xf>
    <xf numFmtId="166" fontId="218" fillId="0" borderId="12" xfId="0" applyNumberFormat="1" applyFont="1" applyFill="1" applyBorder="1" applyAlignment="1" applyProtection="1">
      <alignment horizontal="center" vertical="center"/>
      <protection hidden="1"/>
    </xf>
    <xf numFmtId="166" fontId="218" fillId="0" borderId="58" xfId="0" applyNumberFormat="1" applyFont="1" applyFill="1" applyBorder="1" applyAlignment="1" applyProtection="1">
      <alignment horizontal="center" vertical="center"/>
      <protection hidden="1"/>
    </xf>
    <xf numFmtId="166" fontId="218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218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218" fillId="0" borderId="22" xfId="0" applyNumberFormat="1" applyFont="1" applyFill="1" applyBorder="1" applyAlignment="1" applyProtection="1">
      <alignment horizontal="center" vertical="center"/>
      <protection hidden="1"/>
    </xf>
    <xf numFmtId="0" fontId="21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60" xfId="0" applyNumberFormat="1" applyFont="1" applyFill="1" applyBorder="1" applyAlignment="1" applyProtection="1">
      <alignment horizontal="center" vertical="center" wrapText="1"/>
      <protection hidden="1"/>
    </xf>
    <xf numFmtId="166" fontId="205" fillId="0" borderId="10" xfId="0" applyNumberFormat="1" applyFont="1" applyFill="1" applyBorder="1" applyAlignment="1" applyProtection="1">
      <alignment horizontal="center" vertical="center"/>
      <protection hidden="1"/>
    </xf>
    <xf numFmtId="0" fontId="218" fillId="0" borderId="61" xfId="0" applyNumberFormat="1" applyFont="1" applyFill="1" applyBorder="1" applyAlignment="1" applyProtection="1">
      <alignment horizontal="center" vertical="center" wrapText="1"/>
      <protection hidden="1"/>
    </xf>
    <xf numFmtId="166" fontId="218" fillId="0" borderId="62" xfId="0" applyNumberFormat="1" applyFont="1" applyFill="1" applyBorder="1" applyAlignment="1" applyProtection="1">
      <alignment horizontal="center" vertical="center"/>
      <protection hidden="1"/>
    </xf>
    <xf numFmtId="166" fontId="218" fillId="0" borderId="64" xfId="0" applyNumberFormat="1" applyFont="1" applyFill="1" applyBorder="1" applyAlignment="1" applyProtection="1">
      <alignment horizontal="center" vertical="center" wrapText="1"/>
      <protection hidden="1"/>
    </xf>
    <xf numFmtId="166" fontId="218" fillId="0" borderId="62" xfId="0" applyNumberFormat="1" applyFont="1" applyFill="1" applyBorder="1" applyAlignment="1" applyProtection="1">
      <alignment horizontal="center" vertical="center" wrapText="1"/>
      <protection hidden="1"/>
    </xf>
    <xf numFmtId="166" fontId="218" fillId="0" borderId="63" xfId="0" applyNumberFormat="1" applyFont="1" applyFill="1" applyBorder="1" applyAlignment="1" applyProtection="1">
      <alignment horizontal="center" vertical="center"/>
      <protection hidden="1"/>
    </xf>
    <xf numFmtId="0" fontId="21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1" xfId="0" applyNumberFormat="1" applyFont="1" applyFill="1" applyBorder="1" applyAlignment="1" applyProtection="1">
      <alignment horizontal="center" vertical="center"/>
      <protection hidden="1"/>
    </xf>
    <xf numFmtId="0" fontId="205" fillId="0" borderId="13" xfId="0" applyNumberFormat="1" applyFont="1" applyFill="1" applyBorder="1" applyAlignment="1" applyProtection="1">
      <alignment horizontal="center" vertical="center"/>
      <protection hidden="1"/>
    </xf>
    <xf numFmtId="0" fontId="2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0" xfId="0" applyNumberFormat="1" applyFont="1" applyFill="1" applyBorder="1" applyAlignment="1" applyProtection="1">
      <alignment wrapText="1"/>
      <protection hidden="1"/>
    </xf>
    <xf numFmtId="0" fontId="218" fillId="0" borderId="10" xfId="0" applyNumberFormat="1" applyFont="1" applyFill="1" applyBorder="1" applyAlignment="1" applyProtection="1">
      <alignment wrapText="1"/>
      <protection hidden="1"/>
    </xf>
    <xf numFmtId="0" fontId="218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18" fillId="0" borderId="17" xfId="0" applyNumberFormat="1" applyFont="1" applyFill="1" applyBorder="1" applyAlignment="1" applyProtection="1">
      <alignment vertical="center" wrapText="1"/>
      <protection hidden="1"/>
    </xf>
    <xf numFmtId="0" fontId="205" fillId="0" borderId="17" xfId="0" applyNumberFormat="1" applyFont="1" applyFill="1" applyBorder="1" applyAlignment="1" applyProtection="1">
      <alignment wrapText="1"/>
      <protection hidden="1"/>
    </xf>
    <xf numFmtId="0" fontId="2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0" xfId="0" applyFont="1" applyAlignment="1">
      <alignment/>
    </xf>
    <xf numFmtId="0" fontId="211" fillId="0" borderId="0" xfId="0" applyFont="1" applyBorder="1" applyAlignment="1">
      <alignment horizontal="center" vertical="center"/>
    </xf>
    <xf numFmtId="0" fontId="211" fillId="0" borderId="0" xfId="0" applyFont="1" applyBorder="1" applyAlignment="1">
      <alignment/>
    </xf>
    <xf numFmtId="0" fontId="212" fillId="0" borderId="10" xfId="0" applyNumberFormat="1" applyFont="1" applyFill="1" applyBorder="1" applyAlignment="1" applyProtection="1">
      <alignment vertical="center" wrapText="1"/>
      <protection hidden="1"/>
    </xf>
    <xf numFmtId="49" fontId="2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10" xfId="0" applyNumberFormat="1" applyFont="1" applyFill="1" applyBorder="1" applyAlignment="1" applyProtection="1">
      <alignment horizontal="center" vertical="center"/>
      <protection hidden="1"/>
    </xf>
    <xf numFmtId="166" fontId="212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2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43" xfId="0" applyNumberFormat="1" applyFont="1" applyFill="1" applyBorder="1" applyAlignment="1" applyProtection="1">
      <alignment horizontal="center" vertical="center"/>
      <protection hidden="1"/>
    </xf>
    <xf numFmtId="0" fontId="213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47" xfId="0" applyNumberFormat="1" applyFont="1" applyFill="1" applyBorder="1" applyAlignment="1" applyProtection="1">
      <alignment horizontal="center" vertical="center"/>
      <protection hidden="1"/>
    </xf>
    <xf numFmtId="0" fontId="213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12" fillId="0" borderId="48" xfId="0" applyNumberFormat="1" applyFont="1" applyFill="1" applyBorder="1" applyAlignment="1" applyProtection="1">
      <alignment horizontal="center" vertical="center"/>
      <protection hidden="1"/>
    </xf>
    <xf numFmtId="2" fontId="212" fillId="0" borderId="10" xfId="0" applyNumberFormat="1" applyFont="1" applyFill="1" applyBorder="1" applyAlignment="1" applyProtection="1">
      <alignment horizontal="center" vertical="center"/>
      <protection hidden="1"/>
    </xf>
    <xf numFmtId="2" fontId="213" fillId="0" borderId="22" xfId="0" applyNumberFormat="1" applyFont="1" applyFill="1" applyBorder="1" applyAlignment="1" applyProtection="1">
      <alignment horizontal="center" vertical="center"/>
      <protection hidden="1"/>
    </xf>
    <xf numFmtId="2" fontId="212" fillId="0" borderId="49" xfId="0" applyNumberFormat="1" applyFont="1" applyFill="1" applyBorder="1" applyAlignment="1" applyProtection="1">
      <alignment horizontal="center" vertical="center"/>
      <protection hidden="1"/>
    </xf>
    <xf numFmtId="2" fontId="212" fillId="0" borderId="21" xfId="0" applyNumberFormat="1" applyFont="1" applyFill="1" applyBorder="1" applyAlignment="1" applyProtection="1">
      <alignment horizontal="center" vertical="center"/>
      <protection hidden="1"/>
    </xf>
    <xf numFmtId="2" fontId="213" fillId="0" borderId="52" xfId="0" applyNumberFormat="1" applyFont="1" applyFill="1" applyBorder="1" applyAlignment="1" applyProtection="1">
      <alignment horizontal="center" vertical="center"/>
      <protection hidden="1"/>
    </xf>
    <xf numFmtId="2" fontId="213" fillId="0" borderId="53" xfId="0" applyNumberFormat="1" applyFont="1" applyFill="1" applyBorder="1" applyAlignment="1" applyProtection="1">
      <alignment horizontal="center" vertical="center"/>
      <protection hidden="1"/>
    </xf>
    <xf numFmtId="2" fontId="213" fillId="0" borderId="54" xfId="0" applyNumberFormat="1" applyFont="1" applyFill="1" applyBorder="1" applyAlignment="1" applyProtection="1">
      <alignment horizontal="center" vertical="center"/>
      <protection hidden="1"/>
    </xf>
    <xf numFmtId="0" fontId="213" fillId="0" borderId="0" xfId="0" applyNumberFormat="1" applyFont="1" applyFill="1" applyBorder="1" applyAlignment="1" applyProtection="1">
      <alignment vertical="center" wrapText="1"/>
      <protection hidden="1"/>
    </xf>
    <xf numFmtId="0" fontId="212" fillId="0" borderId="0" xfId="0" applyNumberFormat="1" applyFont="1" applyFill="1" applyBorder="1" applyAlignment="1" applyProtection="1">
      <alignment vertical="center" wrapText="1"/>
      <protection hidden="1"/>
    </xf>
    <xf numFmtId="0" fontId="212" fillId="0" borderId="15" xfId="0" applyNumberFormat="1" applyFont="1" applyFill="1" applyBorder="1" applyAlignment="1" applyProtection="1">
      <alignment vertical="center" wrapText="1"/>
      <protection hidden="1"/>
    </xf>
    <xf numFmtId="0" fontId="213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48" xfId="0" applyNumberFormat="1" applyFont="1" applyFill="1" applyBorder="1" applyAlignment="1" applyProtection="1">
      <alignment vertical="center"/>
      <protection hidden="1"/>
    </xf>
    <xf numFmtId="0" fontId="212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13" xfId="0" applyNumberFormat="1" applyFont="1" applyFill="1" applyBorder="1" applyAlignment="1" applyProtection="1">
      <alignment horizontal="center" vertical="center"/>
      <protection hidden="1"/>
    </xf>
    <xf numFmtId="0" fontId="212" fillId="0" borderId="22" xfId="0" applyNumberFormat="1" applyFont="1" applyFill="1" applyBorder="1" applyAlignment="1" applyProtection="1">
      <alignment horizontal="center" vertical="center"/>
      <protection hidden="1"/>
    </xf>
    <xf numFmtId="0" fontId="213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212" fillId="0" borderId="11" xfId="0" applyNumberFormat="1" applyFont="1" applyFill="1" applyBorder="1" applyAlignment="1" applyProtection="1">
      <alignment horizontal="center" vertical="center"/>
      <protection hidden="1"/>
    </xf>
    <xf numFmtId="166" fontId="212" fillId="0" borderId="12" xfId="0" applyNumberFormat="1" applyFont="1" applyFill="1" applyBorder="1" applyAlignment="1" applyProtection="1">
      <alignment horizontal="center" vertical="center" wrapText="1"/>
      <protection hidden="1"/>
    </xf>
    <xf numFmtId="166" fontId="212" fillId="0" borderId="12" xfId="0" applyNumberFormat="1" applyFont="1" applyFill="1" applyBorder="1" applyAlignment="1" applyProtection="1">
      <alignment horizontal="center" vertical="center"/>
      <protection hidden="1"/>
    </xf>
    <xf numFmtId="166" fontId="212" fillId="0" borderId="58" xfId="0" applyNumberFormat="1" applyFont="1" applyFill="1" applyBorder="1" applyAlignment="1" applyProtection="1">
      <alignment horizontal="center" vertical="center"/>
      <protection hidden="1"/>
    </xf>
    <xf numFmtId="166" fontId="212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213" fillId="0" borderId="11" xfId="0" applyNumberFormat="1" applyFont="1" applyFill="1" applyBorder="1" applyAlignment="1" applyProtection="1">
      <alignment horizontal="center" vertical="center"/>
      <protection hidden="1"/>
    </xf>
    <xf numFmtId="166" fontId="213" fillId="0" borderId="79" xfId="0" applyNumberFormat="1" applyFont="1" applyFill="1" applyBorder="1" applyAlignment="1" applyProtection="1">
      <alignment horizontal="center" vertical="center"/>
      <protection hidden="1"/>
    </xf>
    <xf numFmtId="166" fontId="213" fillId="0" borderId="12" xfId="0" applyNumberFormat="1" applyFont="1" applyFill="1" applyBorder="1" applyAlignment="1" applyProtection="1">
      <alignment horizontal="center" vertical="center"/>
      <protection hidden="1"/>
    </xf>
    <xf numFmtId="166" fontId="213" fillId="0" borderId="58" xfId="0" applyNumberFormat="1" applyFont="1" applyFill="1" applyBorder="1" applyAlignment="1" applyProtection="1">
      <alignment horizontal="center" vertical="center"/>
      <protection hidden="1"/>
    </xf>
    <xf numFmtId="166" fontId="213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2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60" xfId="0" applyNumberFormat="1" applyFont="1" applyFill="1" applyBorder="1" applyAlignment="1" applyProtection="1">
      <alignment horizontal="center" vertical="center" wrapText="1"/>
      <protection hidden="1"/>
    </xf>
    <xf numFmtId="166" fontId="212" fillId="0" borderId="10" xfId="0" applyNumberFormat="1" applyFont="1" applyFill="1" applyBorder="1" applyAlignment="1" applyProtection="1">
      <alignment horizontal="center" vertical="center"/>
      <protection hidden="1"/>
    </xf>
    <xf numFmtId="0" fontId="213" fillId="0" borderId="61" xfId="0" applyNumberFormat="1" applyFont="1" applyFill="1" applyBorder="1" applyAlignment="1" applyProtection="1">
      <alignment horizontal="center" vertical="center" wrapText="1"/>
      <protection hidden="1"/>
    </xf>
    <xf numFmtId="166" fontId="213" fillId="0" borderId="62" xfId="0" applyNumberFormat="1" applyFont="1" applyFill="1" applyBorder="1" applyAlignment="1" applyProtection="1">
      <alignment horizontal="center" vertical="center"/>
      <protection hidden="1"/>
    </xf>
    <xf numFmtId="166" fontId="213" fillId="0" borderId="64" xfId="0" applyNumberFormat="1" applyFont="1" applyFill="1" applyBorder="1" applyAlignment="1" applyProtection="1">
      <alignment horizontal="center" vertical="center" wrapText="1"/>
      <protection hidden="1"/>
    </xf>
    <xf numFmtId="166" fontId="213" fillId="0" borderId="62" xfId="0" applyNumberFormat="1" applyFont="1" applyFill="1" applyBorder="1" applyAlignment="1" applyProtection="1">
      <alignment horizontal="center" vertical="center" wrapText="1"/>
      <protection hidden="1"/>
    </xf>
    <xf numFmtId="166" fontId="213" fillId="0" borderId="63" xfId="0" applyNumberFormat="1" applyFont="1" applyFill="1" applyBorder="1" applyAlignment="1" applyProtection="1">
      <alignment horizontal="center" vertical="center"/>
      <protection hidden="1"/>
    </xf>
    <xf numFmtId="0" fontId="21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11" xfId="0" applyNumberFormat="1" applyFont="1" applyFill="1" applyBorder="1" applyAlignment="1" applyProtection="1">
      <alignment horizontal="center" vertical="center"/>
      <protection hidden="1"/>
    </xf>
    <xf numFmtId="0" fontId="212" fillId="0" borderId="13" xfId="0" applyNumberFormat="1" applyFont="1" applyFill="1" applyBorder="1" applyAlignment="1" applyProtection="1">
      <alignment horizontal="center" vertical="center"/>
      <protection hidden="1"/>
    </xf>
    <xf numFmtId="0" fontId="21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1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12" fillId="0" borderId="10" xfId="0" applyNumberFormat="1" applyFont="1" applyFill="1" applyBorder="1" applyAlignment="1" applyProtection="1">
      <alignment wrapText="1"/>
      <protection hidden="1"/>
    </xf>
    <xf numFmtId="0" fontId="213" fillId="0" borderId="10" xfId="0" applyNumberFormat="1" applyFont="1" applyFill="1" applyBorder="1" applyAlignment="1" applyProtection="1">
      <alignment wrapText="1"/>
      <protection hidden="1"/>
    </xf>
    <xf numFmtId="0" fontId="213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13" fillId="0" borderId="17" xfId="0" applyNumberFormat="1" applyFont="1" applyFill="1" applyBorder="1" applyAlignment="1" applyProtection="1">
      <alignment vertical="center" wrapText="1"/>
      <protection hidden="1"/>
    </xf>
    <xf numFmtId="0" fontId="212" fillId="0" borderId="17" xfId="0" applyNumberFormat="1" applyFont="1" applyFill="1" applyBorder="1" applyAlignment="1" applyProtection="1">
      <alignment wrapText="1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33" fillId="37" borderId="11" xfId="0" applyNumberFormat="1" applyFont="1" applyFill="1" applyBorder="1" applyAlignment="1" applyProtection="1">
      <alignment horizontal="center" vertical="center" wrapText="1"/>
      <protection/>
    </xf>
    <xf numFmtId="0" fontId="134" fillId="37" borderId="12" xfId="0" applyNumberFormat="1" applyFont="1" applyFill="1" applyBorder="1" applyAlignment="1" applyProtection="1">
      <alignment wrapText="1"/>
      <protection/>
    </xf>
    <xf numFmtId="0" fontId="135" fillId="37" borderId="11" xfId="0" applyNumberFormat="1" applyFont="1" applyFill="1" applyBorder="1" applyAlignment="1" applyProtection="1">
      <alignment horizontal="center" vertical="center" wrapText="1"/>
      <protection/>
    </xf>
    <xf numFmtId="0" fontId="134" fillId="37" borderId="12" xfId="0" applyNumberFormat="1" applyFont="1" applyFill="1" applyBorder="1" applyAlignment="1" applyProtection="1">
      <alignment wrapText="1"/>
      <protection/>
    </xf>
    <xf numFmtId="0" fontId="136" fillId="37" borderId="11" xfId="0" applyNumberFormat="1" applyFont="1" applyFill="1" applyBorder="1" applyAlignment="1" applyProtection="1">
      <alignment horizontal="center" vertical="center" wrapText="1"/>
      <protection/>
    </xf>
    <xf numFmtId="0" fontId="137" fillId="37" borderId="12" xfId="0" applyNumberFormat="1" applyFont="1" applyFill="1" applyBorder="1" applyAlignment="1" applyProtection="1">
      <alignment wrapText="1"/>
      <protection/>
    </xf>
    <xf numFmtId="0" fontId="138" fillId="37" borderId="12" xfId="0" applyNumberFormat="1" applyFont="1" applyFill="1" applyBorder="1" applyAlignment="1" applyProtection="1">
      <alignment wrapText="1"/>
      <protection/>
    </xf>
    <xf numFmtId="0" fontId="139" fillId="34" borderId="12" xfId="0" applyNumberFormat="1" applyFont="1" applyFill="1" applyBorder="1" applyAlignment="1" applyProtection="1">
      <alignment wrapText="1"/>
      <protection/>
    </xf>
    <xf numFmtId="0" fontId="139" fillId="34" borderId="13" xfId="0" applyNumberFormat="1" applyFont="1" applyFill="1" applyBorder="1" applyAlignment="1" applyProtection="1">
      <alignment wrapText="1"/>
      <protection/>
    </xf>
    <xf numFmtId="0" fontId="140" fillId="37" borderId="11" xfId="0" applyNumberFormat="1" applyFont="1" applyFill="1" applyBorder="1" applyAlignment="1" applyProtection="1">
      <alignment horizontal="center" vertical="center" wrapText="1"/>
      <protection/>
    </xf>
    <xf numFmtId="0" fontId="39" fillId="37" borderId="12" xfId="0" applyNumberFormat="1" applyFont="1" applyFill="1" applyBorder="1" applyAlignment="1" applyProtection="1">
      <alignment wrapText="1"/>
      <protection/>
    </xf>
    <xf numFmtId="168" fontId="67" fillId="0" borderId="0" xfId="0" applyNumberFormat="1" applyFont="1" applyFill="1" applyBorder="1" applyAlignment="1" applyProtection="1">
      <alignment horizontal="center"/>
      <protection/>
    </xf>
    <xf numFmtId="0" fontId="61" fillId="35" borderId="30" xfId="0" applyNumberFormat="1" applyFont="1" applyFill="1" applyBorder="1" applyAlignment="1" applyProtection="1">
      <alignment horizontal="center" vertical="center"/>
      <protection hidden="1"/>
    </xf>
    <xf numFmtId="49" fontId="61" fillId="35" borderId="30" xfId="0" applyNumberFormat="1" applyFont="1" applyFill="1" applyBorder="1" applyAlignment="1" applyProtection="1">
      <alignment horizontal="center" vertical="center"/>
      <protection hidden="1"/>
    </xf>
    <xf numFmtId="169" fontId="61" fillId="35" borderId="30" xfId="0" applyNumberFormat="1" applyFont="1" applyFill="1" applyBorder="1" applyAlignment="1" applyProtection="1">
      <alignment horizontal="center" vertical="center"/>
      <protection hidden="1"/>
    </xf>
    <xf numFmtId="0" fontId="141" fillId="46" borderId="31" xfId="0" applyNumberFormat="1" applyFont="1" applyFill="1" applyBorder="1" applyAlignment="1" applyProtection="1">
      <alignment horizontal="center" vertical="center"/>
      <protection/>
    </xf>
    <xf numFmtId="0" fontId="142" fillId="46" borderId="31" xfId="0" applyNumberFormat="1" applyFont="1" applyFill="1" applyBorder="1" applyAlignment="1" applyProtection="1">
      <alignment horizontal="center" vertical="center"/>
      <protection/>
    </xf>
    <xf numFmtId="0" fontId="143" fillId="46" borderId="31" xfId="0" applyNumberFormat="1" applyFont="1" applyFill="1" applyBorder="1" applyAlignment="1" applyProtection="1">
      <alignment horizontal="center" vertical="center"/>
      <protection/>
    </xf>
    <xf numFmtId="0" fontId="144" fillId="46" borderId="31" xfId="0" applyNumberFormat="1" applyFont="1" applyFill="1" applyBorder="1" applyAlignment="1" applyProtection="1">
      <alignment horizontal="center" vertical="center"/>
      <protection/>
    </xf>
    <xf numFmtId="0" fontId="144" fillId="46" borderId="31" xfId="0" applyNumberFormat="1" applyFont="1" applyFill="1" applyBorder="1" applyAlignment="1" applyProtection="1">
      <alignment horizontal="center" vertical="center" wrapText="1"/>
      <protection/>
    </xf>
    <xf numFmtId="0" fontId="144" fillId="46" borderId="31" xfId="0" applyNumberFormat="1" applyFont="1" applyFill="1" applyBorder="1" applyAlignment="1" applyProtection="1">
      <alignment horizontal="left" vertical="center" wrapText="1"/>
      <protection/>
    </xf>
    <xf numFmtId="0" fontId="144" fillId="46" borderId="31" xfId="0" applyNumberFormat="1" applyFont="1" applyFill="1" applyBorder="1" applyAlignment="1" applyProtection="1">
      <alignment horizontal="right" vertical="center" wrapText="1"/>
      <protection/>
    </xf>
    <xf numFmtId="0" fontId="144" fillId="46" borderId="31" xfId="0" applyNumberFormat="1" applyFont="1" applyFill="1" applyBorder="1" applyAlignment="1" applyProtection="1">
      <alignment horizontal="left" vertical="top" wrapText="1"/>
      <protection/>
    </xf>
    <xf numFmtId="0" fontId="144" fillId="46" borderId="31" xfId="0" applyNumberFormat="1" applyFont="1" applyFill="1" applyBorder="1" applyAlignment="1" applyProtection="1">
      <alignment horizontal="center" vertical="top" wrapText="1"/>
      <protection/>
    </xf>
    <xf numFmtId="0" fontId="56" fillId="0" borderId="80" xfId="0" applyNumberFormat="1" applyFont="1" applyFill="1" applyBorder="1" applyAlignment="1" applyProtection="1">
      <alignment horizontal="center" vertical="center"/>
      <protection/>
    </xf>
    <xf numFmtId="0" fontId="144" fillId="46" borderId="81" xfId="0" applyNumberFormat="1" applyFont="1" applyFill="1" applyBorder="1" applyAlignment="1" applyProtection="1">
      <alignment horizontal="center" vertical="top" wrapText="1"/>
      <protection/>
    </xf>
    <xf numFmtId="0" fontId="65" fillId="9" borderId="82" xfId="0" applyNumberFormat="1" applyFont="1" applyFill="1" applyBorder="1" applyAlignment="1" applyProtection="1">
      <alignment horizontal="center" vertical="center"/>
      <protection/>
    </xf>
    <xf numFmtId="0" fontId="144" fillId="46" borderId="83" xfId="0" applyNumberFormat="1" applyFont="1" applyFill="1" applyBorder="1" applyAlignment="1" applyProtection="1">
      <alignment horizontal="center" vertical="top" wrapText="1"/>
      <protection/>
    </xf>
    <xf numFmtId="0" fontId="58" fillId="46" borderId="84" xfId="0" applyNumberFormat="1" applyFont="1" applyFill="1" applyBorder="1" applyAlignment="1" applyProtection="1">
      <alignment horizontal="center" vertical="center"/>
      <protection/>
    </xf>
    <xf numFmtId="0" fontId="144" fillId="46" borderId="85" xfId="0" applyNumberFormat="1" applyFont="1" applyFill="1" applyBorder="1" applyAlignment="1" applyProtection="1">
      <alignment horizontal="center" vertical="top" wrapText="1"/>
      <protection/>
    </xf>
    <xf numFmtId="0" fontId="144" fillId="46" borderId="10" xfId="0" applyNumberFormat="1" applyFont="1" applyFill="1" applyBorder="1" applyAlignment="1" applyProtection="1">
      <alignment horizontal="center" vertical="top" wrapText="1"/>
      <protection/>
    </xf>
    <xf numFmtId="0" fontId="144" fillId="46" borderId="10" xfId="0" applyNumberFormat="1" applyFont="1" applyFill="1" applyBorder="1" applyAlignment="1" applyProtection="1">
      <alignment horizontal="center" vertical="center" wrapText="1"/>
      <protection/>
    </xf>
    <xf numFmtId="0" fontId="65" fillId="46" borderId="10" xfId="0" applyNumberFormat="1" applyFont="1" applyFill="1" applyBorder="1" applyAlignment="1" applyProtection="1">
      <alignment horizontal="center" vertical="center" wrapText="1"/>
      <protection/>
    </xf>
    <xf numFmtId="0" fontId="141" fillId="4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51" fillId="0" borderId="27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NumberFormat="1" applyFont="1" applyFill="1" applyBorder="1" applyAlignment="1" applyProtection="1">
      <alignment horizontal="center"/>
      <protection hidden="1"/>
    </xf>
    <xf numFmtId="0" fontId="53" fillId="0" borderId="28" xfId="0" applyNumberFormat="1" applyFont="1" applyFill="1" applyBorder="1" applyAlignment="1" applyProtection="1">
      <alignment/>
      <protection hidden="1"/>
    </xf>
    <xf numFmtId="0" fontId="54" fillId="42" borderId="28" xfId="0" applyNumberFormat="1" applyFont="1" applyFill="1" applyBorder="1" applyAlignment="1" applyProtection="1">
      <alignment horizontal="center" vertical="center"/>
      <protection hidden="1"/>
    </xf>
    <xf numFmtId="0" fontId="20" fillId="0" borderId="28" xfId="0" applyNumberFormat="1" applyFont="1" applyFill="1" applyBorder="1" applyAlignment="1" applyProtection="1">
      <alignment/>
      <protection hidden="1"/>
    </xf>
    <xf numFmtId="0" fontId="20" fillId="0" borderId="29" xfId="0" applyNumberFormat="1" applyFont="1" applyFill="1" applyBorder="1" applyAlignment="1" applyProtection="1">
      <alignment/>
      <protection hidden="1"/>
    </xf>
    <xf numFmtId="0" fontId="51" fillId="0" borderId="30" xfId="0" applyNumberFormat="1" applyFont="1" applyFill="1" applyBorder="1" applyAlignment="1" applyProtection="1">
      <alignment horizontal="center" vertical="center"/>
      <protection hidden="1"/>
    </xf>
    <xf numFmtId="0" fontId="56" fillId="0" borderId="8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NumberFormat="1" applyFont="1" applyFill="1" applyBorder="1" applyAlignment="1" applyProtection="1">
      <alignment horizontal="center"/>
      <protection hidden="1"/>
    </xf>
    <xf numFmtId="0" fontId="57" fillId="0" borderId="27" xfId="0" applyNumberFormat="1" applyFont="1" applyFill="1" applyBorder="1" applyAlignment="1" applyProtection="1">
      <alignment horizontal="center" vertical="center"/>
      <protection hidden="1"/>
    </xf>
    <xf numFmtId="0" fontId="58" fillId="33" borderId="30" xfId="0" applyNumberFormat="1" applyFont="1" applyFill="1" applyBorder="1" applyAlignment="1" applyProtection="1">
      <alignment horizontal="center" vertical="center"/>
      <protection hidden="1"/>
    </xf>
    <xf numFmtId="0" fontId="58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58" fillId="46" borderId="30" xfId="0" applyNumberFormat="1" applyFont="1" applyFill="1" applyBorder="1" applyAlignment="1" applyProtection="1">
      <alignment horizontal="center" vertical="center"/>
      <protection hidden="1"/>
    </xf>
    <xf numFmtId="0" fontId="37" fillId="46" borderId="30" xfId="0" applyNumberFormat="1" applyFont="1" applyFill="1" applyBorder="1" applyAlignment="1" applyProtection="1">
      <alignment horizontal="center" vertical="center" wrapText="1"/>
      <protection hidden="1"/>
    </xf>
    <xf numFmtId="1" fontId="58" fillId="46" borderId="32" xfId="0" applyNumberFormat="1" applyFont="1" applyFill="1" applyBorder="1" applyAlignment="1" applyProtection="1">
      <alignment horizontal="center" vertical="center" wrapText="1"/>
      <protection hidden="1"/>
    </xf>
    <xf numFmtId="1" fontId="58" fillId="46" borderId="33" xfId="0" applyNumberFormat="1" applyFont="1" applyFill="1" applyBorder="1" applyAlignment="1" applyProtection="1">
      <alignment horizontal="center" vertical="center" wrapText="1"/>
      <protection hidden="1"/>
    </xf>
    <xf numFmtId="1" fontId="59" fillId="46" borderId="34" xfId="0" applyNumberFormat="1" applyFont="1" applyFill="1" applyBorder="1" applyAlignment="1" applyProtection="1">
      <alignment horizontal="center" vertical="center" wrapText="1"/>
      <protection hidden="1"/>
    </xf>
    <xf numFmtId="0" fontId="58" fillId="46" borderId="84" xfId="0" applyNumberFormat="1" applyFont="1" applyFill="1" applyBorder="1" applyAlignment="1" applyProtection="1">
      <alignment horizontal="center" vertical="center"/>
      <protection hidden="1"/>
    </xf>
    <xf numFmtId="0" fontId="141" fillId="46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/>
      <protection hidden="1"/>
    </xf>
    <xf numFmtId="1" fontId="59" fillId="46" borderId="35" xfId="0" applyNumberFormat="1" applyFont="1" applyFill="1" applyBorder="1" applyAlignment="1" applyProtection="1">
      <alignment horizontal="center" vertical="center" wrapText="1"/>
      <protection hidden="1"/>
    </xf>
    <xf numFmtId="1" fontId="59" fillId="46" borderId="36" xfId="0" applyNumberFormat="1" applyFont="1" applyFill="1" applyBorder="1" applyAlignment="1" applyProtection="1">
      <alignment horizontal="center" vertical="center" wrapText="1"/>
      <protection hidden="1"/>
    </xf>
    <xf numFmtId="1" fontId="59" fillId="46" borderId="37" xfId="0" applyNumberFormat="1" applyFont="1" applyFill="1" applyBorder="1" applyAlignment="1" applyProtection="1">
      <alignment horizontal="center" vertical="center" wrapText="1"/>
      <protection hidden="1"/>
    </xf>
    <xf numFmtId="1" fontId="60" fillId="46" borderId="38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27" xfId="0" applyNumberFormat="1" applyFont="1" applyFill="1" applyBorder="1" applyAlignment="1" applyProtection="1">
      <alignment horizontal="center" vertical="center"/>
      <protection hidden="1"/>
    </xf>
    <xf numFmtId="0" fontId="62" fillId="47" borderId="30" xfId="0" applyNumberFormat="1" applyFont="1" applyFill="1" applyBorder="1" applyAlignment="1" applyProtection="1">
      <alignment horizontal="center" vertical="center" wrapText="1"/>
      <protection hidden="1"/>
    </xf>
    <xf numFmtId="0" fontId="62" fillId="47" borderId="30" xfId="0" applyNumberFormat="1" applyFont="1" applyFill="1" applyBorder="1" applyAlignment="1" applyProtection="1">
      <alignment horizontal="center" vertical="center"/>
      <protection hidden="1"/>
    </xf>
    <xf numFmtId="0" fontId="63" fillId="15" borderId="30" xfId="0" applyNumberFormat="1" applyFont="1" applyFill="1" applyBorder="1" applyAlignment="1" applyProtection="1">
      <alignment horizontal="center" vertical="center"/>
      <protection hidden="1"/>
    </xf>
    <xf numFmtId="0" fontId="63" fillId="16" borderId="30" xfId="0" applyNumberFormat="1" applyFont="1" applyFill="1" applyBorder="1" applyAlignment="1" applyProtection="1">
      <alignment horizontal="center" vertical="center"/>
      <protection hidden="1"/>
    </xf>
    <xf numFmtId="0" fontId="64" fillId="33" borderId="30" xfId="0" applyNumberFormat="1" applyFont="1" applyFill="1" applyBorder="1" applyAlignment="1" applyProtection="1">
      <alignment horizontal="center" vertical="center"/>
      <protection hidden="1"/>
    </xf>
    <xf numFmtId="0" fontId="64" fillId="13" borderId="30" xfId="0" applyNumberFormat="1" applyFont="1" applyFill="1" applyBorder="1" applyAlignment="1" applyProtection="1">
      <alignment horizontal="center" vertical="center"/>
      <protection hidden="1"/>
    </xf>
    <xf numFmtId="1" fontId="58" fillId="35" borderId="30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63" fillId="19" borderId="30" xfId="0" applyNumberFormat="1" applyFont="1" applyFill="1" applyBorder="1" applyAlignment="1" applyProtection="1">
      <alignment horizontal="center" vertical="center"/>
      <protection hidden="1"/>
    </xf>
    <xf numFmtId="0" fontId="65" fillId="9" borderId="82" xfId="0" applyNumberFormat="1" applyFont="1" applyFill="1" applyBorder="1" applyAlignment="1" applyProtection="1">
      <alignment horizontal="center" vertical="center"/>
      <protection hidden="1"/>
    </xf>
    <xf numFmtId="0" fontId="66" fillId="0" borderId="27" xfId="0" applyNumberFormat="1" applyFont="1" applyFill="1" applyBorder="1" applyAlignment="1" applyProtection="1">
      <alignment horizontal="center" vertical="center"/>
      <protection hidden="1"/>
    </xf>
    <xf numFmtId="164" fontId="20" fillId="9" borderId="30" xfId="0" applyNumberFormat="1" applyFont="1" applyFill="1" applyBorder="1" applyAlignment="1" applyProtection="1">
      <alignment horizontal="center" vertical="center"/>
      <protection hidden="1"/>
    </xf>
    <xf numFmtId="1" fontId="61" fillId="33" borderId="30" xfId="0" applyNumberFormat="1" applyFont="1" applyFill="1" applyBorder="1" applyAlignment="1" applyProtection="1">
      <alignment horizontal="center" vertical="center"/>
      <protection hidden="1"/>
    </xf>
    <xf numFmtId="1" fontId="61" fillId="13" borderId="30" xfId="0" applyNumberFormat="1" applyFont="1" applyFill="1" applyBorder="1" applyAlignment="1" applyProtection="1">
      <alignment horizontal="center" vertical="center"/>
      <protection hidden="1"/>
    </xf>
    <xf numFmtId="166" fontId="61" fillId="19" borderId="30" xfId="0" applyNumberFormat="1" applyFont="1" applyFill="1" applyBorder="1" applyAlignment="1" applyProtection="1">
      <alignment horizontal="center" vertical="center"/>
      <protection hidden="1"/>
    </xf>
    <xf numFmtId="166" fontId="61" fillId="0" borderId="31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NumberFormat="1" applyFont="1" applyFill="1" applyBorder="1" applyAlignment="1" applyProtection="1">
      <alignment horizontal="center"/>
      <protection hidden="1"/>
    </xf>
    <xf numFmtId="0" fontId="67" fillId="0" borderId="27" xfId="0" applyNumberFormat="1" applyFont="1" applyFill="1" applyBorder="1" applyAlignment="1" applyProtection="1">
      <alignment horizontal="center" vertical="center"/>
      <protection hidden="1"/>
    </xf>
    <xf numFmtId="164" fontId="67" fillId="0" borderId="30" xfId="0" applyNumberFormat="1" applyFont="1" applyFill="1" applyBorder="1" applyAlignment="1" applyProtection="1">
      <alignment horizontal="center" vertical="center"/>
      <protection hidden="1"/>
    </xf>
    <xf numFmtId="0" fontId="67" fillId="0" borderId="40" xfId="0" applyNumberFormat="1" applyFont="1" applyFill="1" applyBorder="1" applyAlignment="1" applyProtection="1">
      <alignment horizontal="center" vertical="center"/>
      <protection hidden="1"/>
    </xf>
    <xf numFmtId="164" fontId="67" fillId="0" borderId="41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NumberFormat="1" applyFont="1" applyFill="1" applyBorder="1" applyAlignment="1" applyProtection="1">
      <alignment horizontal="center" vertical="center"/>
      <protection hidden="1"/>
    </xf>
    <xf numFmtId="164" fontId="67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NumberFormat="1" applyFont="1" applyFill="1" applyBorder="1" applyAlignment="1" applyProtection="1">
      <alignment horizontal="center" vertical="center"/>
      <protection hidden="1"/>
    </xf>
    <xf numFmtId="1" fontId="61" fillId="0" borderId="0" xfId="0" applyNumberFormat="1" applyFont="1" applyFill="1" applyBorder="1" applyAlignment="1" applyProtection="1">
      <alignment horizontal="center" vertical="center"/>
      <protection hidden="1"/>
    </xf>
    <xf numFmtId="1" fontId="67" fillId="0" borderId="0" xfId="0" applyNumberFormat="1" applyFont="1" applyFill="1" applyBorder="1" applyAlignment="1" applyProtection="1">
      <alignment horizontal="center" vertical="center"/>
      <protection hidden="1"/>
    </xf>
    <xf numFmtId="164" fontId="67" fillId="0" borderId="0" xfId="0" applyNumberFormat="1" applyFont="1" applyFill="1" applyBorder="1" applyAlignment="1" applyProtection="1">
      <alignment horizontal="center"/>
      <protection hidden="1"/>
    </xf>
    <xf numFmtId="1" fontId="67" fillId="0" borderId="0" xfId="0" applyNumberFormat="1" applyFont="1" applyFill="1" applyBorder="1" applyAlignment="1" applyProtection="1">
      <alignment horizontal="center"/>
      <protection hidden="1"/>
    </xf>
    <xf numFmtId="168" fontId="67" fillId="0" borderId="0" xfId="0" applyNumberFormat="1" applyFont="1" applyFill="1" applyBorder="1" applyAlignment="1" applyProtection="1">
      <alignment horizontal="center"/>
      <protection hidden="1"/>
    </xf>
    <xf numFmtId="166" fontId="61" fillId="19" borderId="30" xfId="0" applyNumberFormat="1" applyFont="1" applyFill="1" applyBorder="1" applyAlignment="1" applyProtection="1">
      <alignment horizontal="center" vertical="center"/>
      <protection locked="0"/>
    </xf>
    <xf numFmtId="166" fontId="61" fillId="19" borderId="30" xfId="0" applyNumberFormat="1" applyFont="1" applyFill="1" applyBorder="1" applyAlignment="1" applyProtection="1">
      <alignment horizontal="center" vertical="center"/>
      <protection/>
    </xf>
    <xf numFmtId="1" fontId="1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NumberFormat="1" applyFont="1" applyFill="1" applyBorder="1" applyAlignment="1" applyProtection="1">
      <alignment horizontal="center" wrapText="1"/>
      <protection hidden="1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NumberFormat="1" applyFont="1" applyFill="1" applyBorder="1" applyAlignment="1" applyProtection="1">
      <alignment horizontal="center" wrapText="1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165" fontId="1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0" applyNumberFormat="1" applyFont="1" applyFill="1" applyBorder="1" applyAlignment="1" applyProtection="1">
      <alignment horizontal="center" wrapText="1"/>
      <protection hidden="1"/>
    </xf>
    <xf numFmtId="0" fontId="17" fillId="0" borderId="13" xfId="0" applyNumberFormat="1" applyFont="1" applyFill="1" applyBorder="1" applyAlignment="1" applyProtection="1">
      <alignment horizontal="center" wrapText="1"/>
      <protection hidden="1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34" borderId="0" xfId="0" applyNumberFormat="1" applyFont="1" applyFill="1" applyBorder="1" applyAlignment="1" applyProtection="1">
      <alignment horizontal="center"/>
      <protection hidden="1"/>
    </xf>
    <xf numFmtId="0" fontId="20" fillId="34" borderId="0" xfId="0" applyNumberFormat="1" applyFont="1" applyFill="1" applyBorder="1" applyAlignment="1" applyProtection="1">
      <alignment horizontal="right" vertical="center"/>
      <protection hidden="1"/>
    </xf>
    <xf numFmtId="0" fontId="20" fillId="34" borderId="15" xfId="0" applyNumberFormat="1" applyFont="1" applyFill="1" applyBorder="1" applyAlignment="1" applyProtection="1">
      <alignment horizontal="right" vertical="center"/>
      <protection hidden="1"/>
    </xf>
    <xf numFmtId="165" fontId="24" fillId="9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9" borderId="17" xfId="0" applyNumberFormat="1" applyFont="1" applyFill="1" applyBorder="1" applyAlignment="1" applyProtection="1">
      <alignment horizontal="center" vertical="center" wrapText="1"/>
      <protection hidden="1"/>
    </xf>
    <xf numFmtId="0" fontId="26" fillId="34" borderId="12" xfId="0" applyNumberFormat="1" applyFont="1" applyFill="1" applyBorder="1" applyAlignment="1" applyProtection="1">
      <alignment horizontal="center" vertical="center"/>
      <protection hidden="1"/>
    </xf>
    <xf numFmtId="0" fontId="28" fillId="15" borderId="18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5" fillId="9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9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19" borderId="11" xfId="0" applyNumberFormat="1" applyFont="1" applyFill="1" applyBorder="1" applyAlignment="1" applyProtection="1">
      <alignment horizontal="center" vertical="center" wrapText="1"/>
      <protection hidden="1"/>
    </xf>
    <xf numFmtId="0" fontId="20" fillId="19" borderId="12" xfId="0" applyNumberFormat="1" applyFont="1" applyFill="1" applyBorder="1" applyAlignment="1" applyProtection="1">
      <alignment wrapText="1"/>
      <protection hidden="1"/>
    </xf>
    <xf numFmtId="0" fontId="29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17" xfId="0" applyNumberFormat="1" applyFont="1" applyFill="1" applyBorder="1" applyAlignment="1" applyProtection="1">
      <alignment wrapText="1"/>
      <protection hidden="1"/>
    </xf>
    <xf numFmtId="0" fontId="29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17" xfId="0" applyNumberFormat="1" applyFont="1" applyFill="1" applyBorder="1" applyAlignment="1" applyProtection="1">
      <alignment wrapText="1"/>
      <protection hidden="1"/>
    </xf>
    <xf numFmtId="0" fontId="30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9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19" borderId="16" xfId="0" applyNumberFormat="1" applyFont="1" applyFill="1" applyBorder="1" applyAlignment="1" applyProtection="1">
      <alignment horizontal="center" vertical="center" wrapText="1"/>
      <protection hidden="1"/>
    </xf>
    <xf numFmtId="0" fontId="29" fillId="19" borderId="21" xfId="0" applyNumberFormat="1" applyFont="1" applyFill="1" applyBorder="1" applyAlignment="1" applyProtection="1">
      <alignment horizontal="center" vertical="center" wrapText="1"/>
      <protection hidden="1"/>
    </xf>
    <xf numFmtId="0" fontId="29" fillId="7" borderId="21" xfId="0" applyNumberFormat="1" applyFont="1" applyFill="1" applyBorder="1" applyAlignment="1" applyProtection="1">
      <alignment horizontal="center" vertical="center" wrapText="1"/>
      <protection hidden="1"/>
    </xf>
    <xf numFmtId="0" fontId="29" fillId="6" borderId="21" xfId="0" applyNumberFormat="1" applyFont="1" applyFill="1" applyBorder="1" applyAlignment="1" applyProtection="1">
      <alignment horizontal="center" vertical="center" wrapText="1"/>
      <protection hidden="1"/>
    </xf>
    <xf numFmtId="0" fontId="20" fillId="9" borderId="10" xfId="0" applyNumberFormat="1" applyFont="1" applyFill="1" applyBorder="1" applyAlignment="1" applyProtection="1">
      <alignment horizontal="center" vertical="center"/>
      <protection hidden="1"/>
    </xf>
    <xf numFmtId="0" fontId="30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0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4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34" borderId="18" xfId="0" applyNumberFormat="1" applyFont="1" applyFill="1" applyBorder="1" applyAlignment="1" applyProtection="1">
      <alignment horizontal="center" vertical="center"/>
      <protection hidden="1"/>
    </xf>
    <xf numFmtId="0" fontId="32" fillId="34" borderId="0" xfId="0" applyNumberFormat="1" applyFont="1" applyFill="1" applyBorder="1" applyAlignment="1" applyProtection="1">
      <alignment horizontal="center" vertical="center"/>
      <protection hidden="1"/>
    </xf>
    <xf numFmtId="0" fontId="32" fillId="34" borderId="14" xfId="0" applyNumberFormat="1" applyFont="1" applyFill="1" applyBorder="1" applyAlignment="1" applyProtection="1">
      <alignment horizontal="center" vertical="center"/>
      <protection hidden="1"/>
    </xf>
    <xf numFmtId="0" fontId="35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36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40" fillId="38" borderId="79" xfId="0" applyNumberFormat="1" applyFont="1" applyFill="1" applyBorder="1" applyAlignment="1" applyProtection="1">
      <alignment horizontal="center" vertical="center" wrapText="1"/>
      <protection hidden="1"/>
    </xf>
    <xf numFmtId="165" fontId="42" fillId="39" borderId="21" xfId="0" applyNumberFormat="1" applyFont="1" applyFill="1" applyBorder="1" applyAlignment="1" applyProtection="1">
      <alignment horizontal="center" vertical="center" wrapText="1"/>
      <protection hidden="1"/>
    </xf>
    <xf numFmtId="0" fontId="20" fillId="40" borderId="10" xfId="0" applyNumberFormat="1" applyFont="1" applyFill="1" applyBorder="1" applyAlignment="1" applyProtection="1">
      <alignment wrapText="1"/>
      <protection hidden="1"/>
    </xf>
    <xf numFmtId="0" fontId="20" fillId="40" borderId="22" xfId="0" applyNumberFormat="1" applyFont="1" applyFill="1" applyBorder="1" applyAlignment="1" applyProtection="1">
      <alignment wrapText="1"/>
      <protection hidden="1"/>
    </xf>
    <xf numFmtId="165" fontId="42" fillId="41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12" borderId="2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9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40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40" borderId="13" xfId="0" applyNumberFormat="1" applyFont="1" applyFill="1" applyBorder="1" applyAlignment="1" applyProtection="1">
      <alignment horizontal="center" vertical="center" wrapText="1"/>
      <protection hidden="1"/>
    </xf>
    <xf numFmtId="0" fontId="23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wrapText="1"/>
      <protection hidden="1"/>
    </xf>
    <xf numFmtId="0" fontId="42" fillId="42" borderId="10" xfId="0" applyNumberFormat="1" applyFont="1" applyFill="1" applyBorder="1" applyAlignment="1" applyProtection="1">
      <alignment horizontal="center" vertical="center"/>
      <protection hidden="1"/>
    </xf>
    <xf numFmtId="166" fontId="20" fillId="40" borderId="10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horizontal="center" vertical="center"/>
      <protection hidden="1"/>
    </xf>
    <xf numFmtId="165" fontId="42" fillId="39" borderId="25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33" borderId="10" xfId="0" applyNumberFormat="1" applyFont="1" applyFill="1" applyBorder="1" applyAlignment="1" applyProtection="1">
      <alignment wrapText="1"/>
      <protection hidden="1"/>
    </xf>
    <xf numFmtId="0" fontId="20" fillId="0" borderId="26" xfId="0" applyNumberFormat="1" applyFont="1" applyFill="1" applyBorder="1" applyAlignment="1" applyProtection="1">
      <alignment wrapText="1"/>
      <protection hidden="1"/>
    </xf>
    <xf numFmtId="0" fontId="20" fillId="9" borderId="10" xfId="0" applyNumberFormat="1" applyFont="1" applyFill="1" applyBorder="1" applyAlignment="1" applyProtection="1">
      <alignment wrapText="1"/>
      <protection hidden="1"/>
    </xf>
    <xf numFmtId="0" fontId="20" fillId="9" borderId="22" xfId="0" applyNumberFormat="1" applyFont="1" applyFill="1" applyBorder="1" applyAlignment="1" applyProtection="1">
      <alignment wrapText="1"/>
      <protection hidden="1"/>
    </xf>
    <xf numFmtId="0" fontId="20" fillId="19" borderId="10" xfId="0" applyNumberFormat="1" applyFont="1" applyFill="1" applyBorder="1" applyAlignment="1" applyProtection="1">
      <alignment wrapText="1"/>
      <protection hidden="1"/>
    </xf>
    <xf numFmtId="0" fontId="20" fillId="19" borderId="11" xfId="0" applyNumberFormat="1" applyFont="1" applyFill="1" applyBorder="1" applyAlignment="1" applyProtection="1">
      <alignment wrapText="1"/>
      <protection hidden="1"/>
    </xf>
    <xf numFmtId="0" fontId="45" fillId="42" borderId="10" xfId="0" applyNumberFormat="1" applyFont="1" applyFill="1" applyBorder="1" applyAlignment="1" applyProtection="1">
      <alignment horizontal="center" vertical="center"/>
      <protection hidden="1"/>
    </xf>
    <xf numFmtId="0" fontId="3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0" xfId="0" applyNumberFormat="1" applyFont="1" applyFill="1" applyBorder="1" applyAlignment="1" applyProtection="1">
      <alignment horizontal="center" vertical="center"/>
      <protection hidden="1"/>
    </xf>
    <xf numFmtId="0" fontId="4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4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44" borderId="10" xfId="0" applyNumberFormat="1" applyFont="1" applyFill="1" applyBorder="1" applyAlignment="1" applyProtection="1">
      <alignment wrapText="1"/>
      <protection hidden="1"/>
    </xf>
    <xf numFmtId="0" fontId="20" fillId="16" borderId="10" xfId="0" applyNumberFormat="1" applyFont="1" applyFill="1" applyBorder="1" applyAlignment="1" applyProtection="1">
      <alignment/>
      <protection hidden="1"/>
    </xf>
    <xf numFmtId="0" fontId="20" fillId="16" borderId="10" xfId="0" applyNumberFormat="1" applyFont="1" applyFill="1" applyBorder="1" applyAlignment="1" applyProtection="1">
      <alignment wrapText="1"/>
      <protection hidden="1"/>
    </xf>
    <xf numFmtId="0" fontId="31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50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10" xfId="0" applyNumberFormat="1" applyFont="1" applyFill="1" applyBorder="1" applyAlignment="1" applyProtection="1">
      <alignment wrapText="1"/>
      <protection hidden="1"/>
    </xf>
    <xf numFmtId="1" fontId="20" fillId="0" borderId="10" xfId="0" applyNumberFormat="1" applyFont="1" applyFill="1" applyBorder="1" applyAlignment="1" applyProtection="1">
      <alignment horizontal="center" vertical="center"/>
      <protection hidden="1"/>
    </xf>
    <xf numFmtId="1" fontId="213" fillId="0" borderId="52" xfId="0" applyNumberFormat="1" applyFont="1" applyFill="1" applyBorder="1" applyAlignment="1" applyProtection="1">
      <alignment horizontal="center" vertical="center"/>
      <protection hidden="1"/>
    </xf>
    <xf numFmtId="1" fontId="212" fillId="0" borderId="48" xfId="0" applyNumberFormat="1" applyFont="1" applyFill="1" applyBorder="1" applyAlignment="1" applyProtection="1">
      <alignment horizontal="center" vertical="center"/>
      <protection hidden="1"/>
    </xf>
    <xf numFmtId="1" fontId="212" fillId="0" borderId="49" xfId="0" applyNumberFormat="1" applyFont="1" applyFill="1" applyBorder="1" applyAlignment="1" applyProtection="1">
      <alignment horizontal="center" vertical="center"/>
      <protection hidden="1"/>
    </xf>
    <xf numFmtId="1" fontId="212" fillId="0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145" fillId="0" borderId="0" xfId="0" applyNumberFormat="1" applyFont="1" applyFill="1" applyBorder="1" applyAlignment="1" applyProtection="1">
      <alignment vertical="center"/>
      <protection hidden="1"/>
    </xf>
    <xf numFmtId="0" fontId="146" fillId="0" borderId="0" xfId="0" applyNumberFormat="1" applyFont="1" applyFill="1" applyBorder="1" applyAlignment="1" applyProtection="1">
      <alignment vertical="center"/>
      <protection hidden="1"/>
    </xf>
    <xf numFmtId="0" fontId="146" fillId="49" borderId="0" xfId="0" applyNumberFormat="1" applyFont="1" applyFill="1" applyBorder="1" applyAlignment="1" applyProtection="1">
      <alignment vertical="center"/>
      <protection hidden="1"/>
    </xf>
    <xf numFmtId="0" fontId="222" fillId="49" borderId="0" xfId="0" applyNumberFormat="1" applyFont="1" applyFill="1" applyBorder="1" applyAlignment="1" applyProtection="1">
      <alignment vertical="center"/>
      <protection hidden="1"/>
    </xf>
    <xf numFmtId="0" fontId="222" fillId="49" borderId="0" xfId="0" applyNumberFormat="1" applyFont="1" applyFill="1" applyBorder="1" applyAlignment="1" applyProtection="1">
      <alignment horizontal="right" vertical="center"/>
      <protection hidden="1"/>
    </xf>
    <xf numFmtId="0" fontId="222" fillId="49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43" fillId="50" borderId="10" xfId="0" applyNumberFormat="1" applyFont="1" applyFill="1" applyBorder="1" applyAlignment="1" applyProtection="1">
      <alignment horizontal="center" vertical="center" wrapText="1"/>
      <protection hidden="1"/>
    </xf>
    <xf numFmtId="166" fontId="43" fillId="49" borderId="10" xfId="0" applyNumberFormat="1" applyFont="1" applyFill="1" applyBorder="1" applyAlignment="1" applyProtection="1">
      <alignment horizontal="center" vertical="center" wrapText="1"/>
      <protection hidden="1"/>
    </xf>
    <xf numFmtId="166" fontId="43" fillId="48" borderId="10" xfId="0" applyNumberFormat="1" applyFont="1" applyFill="1" applyBorder="1" applyAlignment="1" applyProtection="1">
      <alignment horizontal="center" vertical="center" wrapText="1"/>
      <protection hidden="1"/>
    </xf>
    <xf numFmtId="166" fontId="43" fillId="51" borderId="10" xfId="0" applyNumberFormat="1" applyFont="1" applyFill="1" applyBorder="1" applyAlignment="1" applyProtection="1">
      <alignment horizontal="center" vertical="center" wrapText="1"/>
      <protection hidden="1"/>
    </xf>
    <xf numFmtId="166" fontId="31" fillId="48" borderId="22" xfId="0" applyNumberFormat="1" applyFont="1" applyFill="1" applyBorder="1" applyAlignment="1" applyProtection="1">
      <alignment horizontal="center" vertical="center" wrapText="1"/>
      <protection hidden="1"/>
    </xf>
    <xf numFmtId="166" fontId="31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148" fillId="0" borderId="65" xfId="0" applyNumberFormat="1" applyFont="1" applyFill="1" applyBorder="1" applyAlignment="1" applyProtection="1">
      <alignment/>
      <protection hidden="1"/>
    </xf>
    <xf numFmtId="0" fontId="149" fillId="0" borderId="65" xfId="0" applyNumberFormat="1" applyFont="1" applyFill="1" applyBorder="1" applyAlignment="1" applyProtection="1">
      <alignment horizontal="center" vertical="center"/>
      <protection hidden="1"/>
    </xf>
    <xf numFmtId="0" fontId="148" fillId="0" borderId="65" xfId="0" applyNumberFormat="1" applyFont="1" applyFill="1" applyBorder="1" applyAlignment="1" applyProtection="1">
      <alignment/>
      <protection hidden="1"/>
    </xf>
    <xf numFmtId="0" fontId="31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150" fillId="0" borderId="65" xfId="0" applyNumberFormat="1" applyFont="1" applyFill="1" applyBorder="1" applyAlignment="1" applyProtection="1">
      <alignment/>
      <protection hidden="1"/>
    </xf>
    <xf numFmtId="0" fontId="81" fillId="40" borderId="69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70" xfId="0" applyNumberFormat="1" applyFont="1" applyFill="1" applyBorder="1" applyAlignment="1" applyProtection="1">
      <alignment horizontal="center" vertical="center" wrapText="1"/>
      <protection hidden="1"/>
    </xf>
    <xf numFmtId="166" fontId="20" fillId="0" borderId="65" xfId="0" applyNumberFormat="1" applyFont="1" applyFill="1" applyBorder="1" applyAlignment="1" applyProtection="1">
      <alignment horizontal="center" vertical="center" wrapText="1"/>
      <protection hidden="1"/>
    </xf>
    <xf numFmtId="0" fontId="2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9" fillId="0" borderId="0" xfId="0" applyNumberFormat="1" applyFont="1" applyFill="1" applyBorder="1" applyAlignment="1" applyProtection="1">
      <alignment horizontal="center" vertical="center"/>
      <protection hidden="1"/>
    </xf>
    <xf numFmtId="0" fontId="205" fillId="0" borderId="0" xfId="0" applyNumberFormat="1" applyFont="1" applyFill="1" applyBorder="1" applyAlignment="1" applyProtection="1">
      <alignment horizontal="center" vertical="center"/>
      <protection hidden="1"/>
    </xf>
    <xf numFmtId="0" fontId="218" fillId="0" borderId="0" xfId="0" applyNumberFormat="1" applyFont="1" applyFill="1" applyBorder="1" applyAlignment="1" applyProtection="1">
      <alignment horizontal="center" vertical="center"/>
      <protection hidden="1"/>
    </xf>
    <xf numFmtId="0" fontId="151" fillId="19" borderId="30" xfId="0" applyNumberFormat="1" applyFont="1" applyFill="1" applyBorder="1" applyAlignment="1" applyProtection="1">
      <alignment horizontal="center" vertical="center"/>
      <protection hidden="1"/>
    </xf>
    <xf numFmtId="0" fontId="151" fillId="16" borderId="30" xfId="0" applyNumberFormat="1" applyFont="1" applyFill="1" applyBorder="1" applyAlignment="1" applyProtection="1">
      <alignment horizontal="center" vertical="center"/>
      <protection hidden="1"/>
    </xf>
    <xf numFmtId="0" fontId="151" fillId="15" borderId="30" xfId="0" applyNumberFormat="1" applyFont="1" applyFill="1" applyBorder="1" applyAlignment="1" applyProtection="1">
      <alignment horizontal="center" vertical="center"/>
      <protection hidden="1"/>
    </xf>
    <xf numFmtId="0" fontId="37" fillId="46" borderId="30" xfId="0" applyNumberFormat="1" applyFont="1" applyFill="1" applyBorder="1" applyAlignment="1" applyProtection="1">
      <alignment horizontal="center" vertical="center"/>
      <protection hidden="1"/>
    </xf>
    <xf numFmtId="0" fontId="37" fillId="46" borderId="84" xfId="0" applyNumberFormat="1" applyFont="1" applyFill="1" applyBorder="1" applyAlignment="1" applyProtection="1">
      <alignment horizontal="center" vertical="center"/>
      <protection hidden="1"/>
    </xf>
    <xf numFmtId="1" fontId="37" fillId="35" borderId="30" xfId="0" applyNumberFormat="1" applyFont="1" applyFill="1" applyBorder="1" applyAlignment="1" applyProtection="1">
      <alignment horizontal="center" vertical="center"/>
      <protection hidden="1"/>
    </xf>
    <xf numFmtId="0" fontId="34" fillId="46" borderId="30" xfId="0" applyNumberFormat="1" applyFont="1" applyFill="1" applyBorder="1" applyAlignment="1" applyProtection="1">
      <alignment horizontal="center" vertical="center" wrapText="1"/>
      <protection hidden="1"/>
    </xf>
    <xf numFmtId="0" fontId="37" fillId="33" borderId="30" xfId="0" applyNumberFormat="1" applyFont="1" applyFill="1" applyBorder="1" applyAlignment="1" applyProtection="1">
      <alignment horizontal="center" vertical="center"/>
      <protection hidden="1"/>
    </xf>
    <xf numFmtId="0" fontId="37" fillId="33" borderId="30" xfId="0" applyNumberFormat="1" applyFont="1" applyFill="1" applyBorder="1" applyAlignment="1" applyProtection="1">
      <alignment horizontal="center" vertical="center" wrapText="1"/>
      <protection hidden="1"/>
    </xf>
    <xf numFmtId="1" fontId="37" fillId="46" borderId="32" xfId="0" applyNumberFormat="1" applyFont="1" applyFill="1" applyBorder="1" applyAlignment="1" applyProtection="1">
      <alignment horizontal="center" vertical="center" wrapText="1"/>
      <protection hidden="1"/>
    </xf>
    <xf numFmtId="1" fontId="37" fillId="46" borderId="33" xfId="0" applyNumberFormat="1" applyFont="1" applyFill="1" applyBorder="1" applyAlignment="1" applyProtection="1">
      <alignment horizontal="center" vertical="center" wrapText="1"/>
      <protection hidden="1"/>
    </xf>
    <xf numFmtId="1" fontId="152" fillId="46" borderId="34" xfId="0" applyNumberFormat="1" applyFont="1" applyFill="1" applyBorder="1" applyAlignment="1" applyProtection="1">
      <alignment horizontal="center" vertical="center" wrapText="1"/>
      <protection hidden="1"/>
    </xf>
    <xf numFmtId="0" fontId="37" fillId="46" borderId="10" xfId="0" applyNumberFormat="1" applyFont="1" applyFill="1" applyBorder="1" applyAlignment="1" applyProtection="1">
      <alignment horizontal="center" vertical="center" wrapText="1"/>
      <protection hidden="1"/>
    </xf>
    <xf numFmtId="1" fontId="152" fillId="46" borderId="35" xfId="0" applyNumberFormat="1" applyFont="1" applyFill="1" applyBorder="1" applyAlignment="1" applyProtection="1">
      <alignment horizontal="center" vertical="center" wrapText="1"/>
      <protection hidden="1"/>
    </xf>
    <xf numFmtId="1" fontId="152" fillId="46" borderId="36" xfId="0" applyNumberFormat="1" applyFont="1" applyFill="1" applyBorder="1" applyAlignment="1" applyProtection="1">
      <alignment horizontal="center" vertical="center" wrapText="1"/>
      <protection hidden="1"/>
    </xf>
    <xf numFmtId="1" fontId="152" fillId="46" borderId="37" xfId="0" applyNumberFormat="1" applyFont="1" applyFill="1" applyBorder="1" applyAlignment="1" applyProtection="1">
      <alignment horizontal="center" vertical="center" wrapText="1"/>
      <protection hidden="1"/>
    </xf>
    <xf numFmtId="1" fontId="152" fillId="46" borderId="38" xfId="0" applyNumberFormat="1" applyFont="1" applyFill="1" applyBorder="1" applyAlignment="1" applyProtection="1">
      <alignment horizontal="center" vertical="center" wrapText="1"/>
      <protection hidden="1"/>
    </xf>
    <xf numFmtId="0" fontId="153" fillId="47" borderId="30" xfId="0" applyNumberFormat="1" applyFont="1" applyFill="1" applyBorder="1" applyAlignment="1" applyProtection="1">
      <alignment horizontal="center" vertical="center" wrapText="1"/>
      <protection hidden="1"/>
    </xf>
    <xf numFmtId="0" fontId="153" fillId="47" borderId="30" xfId="0" applyNumberFormat="1" applyFont="1" applyFill="1" applyBorder="1" applyAlignment="1" applyProtection="1">
      <alignment horizontal="center" vertical="center"/>
      <protection hidden="1"/>
    </xf>
    <xf numFmtId="0" fontId="151" fillId="33" borderId="30" xfId="0" applyNumberFormat="1" applyFont="1" applyFill="1" applyBorder="1" applyAlignment="1" applyProtection="1">
      <alignment horizontal="center" vertical="center"/>
      <protection hidden="1"/>
    </xf>
    <xf numFmtId="0" fontId="151" fillId="13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51" fillId="9" borderId="82" xfId="0" applyNumberFormat="1" applyFont="1" applyFill="1" applyBorder="1" applyAlignment="1" applyProtection="1">
      <alignment horizontal="center" vertical="center"/>
      <protection hidden="1"/>
    </xf>
    <xf numFmtId="0" fontId="154" fillId="47" borderId="30" xfId="0" applyNumberFormat="1" applyFont="1" applyFill="1" applyBorder="1" applyAlignment="1" applyProtection="1">
      <alignment horizontal="center" vertical="center" wrapText="1"/>
      <protection hidden="1"/>
    </xf>
    <xf numFmtId="0" fontId="155" fillId="47" borderId="30" xfId="0" applyNumberFormat="1" applyFont="1" applyFill="1" applyBorder="1" applyAlignment="1" applyProtection="1">
      <alignment horizontal="center" vertical="center" wrapText="1"/>
      <protection hidden="1"/>
    </xf>
    <xf numFmtId="0" fontId="54" fillId="42" borderId="0" xfId="0" applyNumberFormat="1" applyFont="1" applyFill="1" applyBorder="1" applyAlignment="1" applyProtection="1">
      <alignment horizontal="center" vertical="center"/>
      <protection hidden="1"/>
    </xf>
    <xf numFmtId="0" fontId="54" fillId="42" borderId="0" xfId="0" applyNumberFormat="1" applyFont="1" applyFill="1" applyBorder="1" applyAlignment="1" applyProtection="1">
      <alignment horizontal="left" vertical="center"/>
      <protection hidden="1"/>
    </xf>
    <xf numFmtId="0" fontId="156" fillId="42" borderId="0" xfId="0" applyNumberFormat="1" applyFont="1" applyFill="1" applyBorder="1" applyAlignment="1" applyProtection="1">
      <alignment horizontal="left" vertical="center"/>
      <protection hidden="1"/>
    </xf>
    <xf numFmtId="0" fontId="157" fillId="42" borderId="0" xfId="0" applyNumberFormat="1" applyFont="1" applyFill="1" applyBorder="1" applyAlignment="1" applyProtection="1">
      <alignment horizontal="left" vertical="center"/>
      <protection hidden="1"/>
    </xf>
    <xf numFmtId="0" fontId="158" fillId="42" borderId="0" xfId="0" applyNumberFormat="1" applyFont="1" applyFill="1" applyBorder="1" applyAlignment="1" applyProtection="1">
      <alignment horizontal="left" vertical="center"/>
      <protection hidden="1"/>
    </xf>
    <xf numFmtId="0" fontId="40" fillId="42" borderId="0" xfId="0" applyNumberFormat="1" applyFont="1" applyFill="1" applyBorder="1" applyAlignment="1" applyProtection="1">
      <alignment horizontal="left" vertical="center"/>
      <protection hidden="1"/>
    </xf>
    <xf numFmtId="0" fontId="159" fillId="42" borderId="0" xfId="0" applyNumberFormat="1" applyFont="1" applyFill="1" applyBorder="1" applyAlignment="1" applyProtection="1">
      <alignment horizontal="left" vertical="center"/>
      <protection hidden="1"/>
    </xf>
    <xf numFmtId="0" fontId="160" fillId="42" borderId="0" xfId="0" applyNumberFormat="1" applyFont="1" applyFill="1" applyBorder="1" applyAlignment="1" applyProtection="1">
      <alignment horizontal="left" vertical="center"/>
      <protection hidden="1"/>
    </xf>
    <xf numFmtId="0" fontId="161" fillId="42" borderId="0" xfId="0" applyNumberFormat="1" applyFont="1" applyFill="1" applyBorder="1" applyAlignment="1" applyProtection="1">
      <alignment horizontal="left" vertical="center"/>
      <protection hidden="1"/>
    </xf>
    <xf numFmtId="0" fontId="162" fillId="42" borderId="0" xfId="0" applyNumberFormat="1" applyFont="1" applyFill="1" applyBorder="1" applyAlignment="1" applyProtection="1">
      <alignment horizontal="left" vertical="center"/>
      <protection hidden="1"/>
    </xf>
    <xf numFmtId="0" fontId="163" fillId="42" borderId="0" xfId="0" applyNumberFormat="1" applyFont="1" applyFill="1" applyBorder="1" applyAlignment="1" applyProtection="1">
      <alignment horizontal="left" vertical="center"/>
      <protection hidden="1"/>
    </xf>
    <xf numFmtId="0" fontId="164" fillId="42" borderId="0" xfId="0" applyNumberFormat="1" applyFont="1" applyFill="1" applyBorder="1" applyAlignment="1" applyProtection="1">
      <alignment horizontal="left" vertical="center"/>
      <protection hidden="1"/>
    </xf>
    <xf numFmtId="0" fontId="165" fillId="42" borderId="0" xfId="0" applyNumberFormat="1" applyFont="1" applyFill="1" applyBorder="1" applyAlignment="1" applyProtection="1">
      <alignment horizontal="left" vertical="center"/>
      <protection hidden="1"/>
    </xf>
    <xf numFmtId="0" fontId="166" fillId="42" borderId="0" xfId="0" applyNumberFormat="1" applyFont="1" applyFill="1" applyBorder="1" applyAlignment="1" applyProtection="1">
      <alignment horizontal="left" vertical="center"/>
      <protection hidden="1"/>
    </xf>
    <xf numFmtId="0" fontId="167" fillId="42" borderId="0" xfId="0" applyNumberFormat="1" applyFont="1" applyFill="1" applyBorder="1" applyAlignment="1" applyProtection="1">
      <alignment horizontal="left" vertical="center"/>
      <protection hidden="1"/>
    </xf>
    <xf numFmtId="0" fontId="168" fillId="42" borderId="0" xfId="0" applyNumberFormat="1" applyFont="1" applyFill="1" applyBorder="1" applyAlignment="1" applyProtection="1">
      <alignment horizontal="left" vertical="center"/>
      <protection hidden="1"/>
    </xf>
    <xf numFmtId="0" fontId="169" fillId="42" borderId="0" xfId="0" applyNumberFormat="1" applyFont="1" applyFill="1" applyBorder="1" applyAlignment="1" applyProtection="1">
      <alignment horizontal="left" vertical="center"/>
      <protection hidden="1"/>
    </xf>
    <xf numFmtId="0" fontId="170" fillId="42" borderId="0" xfId="0" applyNumberFormat="1" applyFont="1" applyFill="1" applyBorder="1" applyAlignment="1" applyProtection="1">
      <alignment horizontal="left" vertical="center"/>
      <protection hidden="1"/>
    </xf>
    <xf numFmtId="0" fontId="171" fillId="42" borderId="0" xfId="0" applyNumberFormat="1" applyFont="1" applyFill="1" applyBorder="1" applyAlignment="1" applyProtection="1">
      <alignment horizontal="left" vertical="center"/>
      <protection hidden="1"/>
    </xf>
    <xf numFmtId="0" fontId="172" fillId="42" borderId="0" xfId="0" applyNumberFormat="1" applyFont="1" applyFill="1" applyBorder="1" applyAlignment="1" applyProtection="1">
      <alignment horizontal="left" vertical="center"/>
      <protection hidden="1"/>
    </xf>
    <xf numFmtId="0" fontId="173" fillId="42" borderId="0" xfId="0" applyNumberFormat="1" applyFont="1" applyFill="1" applyBorder="1" applyAlignment="1" applyProtection="1">
      <alignment horizontal="left" vertical="center"/>
      <protection hidden="1"/>
    </xf>
    <xf numFmtId="0" fontId="174" fillId="37" borderId="11" xfId="0" applyNumberFormat="1" applyFont="1" applyFill="1" applyBorder="1" applyAlignment="1" applyProtection="1">
      <alignment horizontal="center" vertical="center" wrapText="1"/>
      <protection/>
    </xf>
    <xf numFmtId="0" fontId="175" fillId="37" borderId="12" xfId="0" applyNumberFormat="1" applyFont="1" applyFill="1" applyBorder="1" applyAlignment="1" applyProtection="1">
      <alignment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165" fontId="176" fillId="41" borderId="11" xfId="0" applyNumberFormat="1" applyFont="1" applyFill="1" applyBorder="1" applyAlignment="1" applyProtection="1">
      <alignment horizontal="center" vertical="center" wrapText="1"/>
      <protection/>
    </xf>
    <xf numFmtId="0" fontId="35" fillId="12" borderId="21" xfId="0" applyNumberFormat="1" applyFont="1" applyFill="1" applyBorder="1" applyAlignment="1" applyProtection="1">
      <alignment horizontal="center" vertical="center" wrapText="1"/>
      <protection/>
    </xf>
    <xf numFmtId="0" fontId="176" fillId="0" borderId="0" xfId="0" applyNumberFormat="1" applyFont="1" applyFill="1" applyBorder="1" applyAlignment="1" applyProtection="1">
      <alignment horizontal="center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23" xfId="0" applyNumberFormat="1" applyFont="1" applyFill="1" applyBorder="1" applyAlignment="1" applyProtection="1">
      <alignment wrapText="1"/>
      <protection/>
    </xf>
    <xf numFmtId="0" fontId="177" fillId="0" borderId="10" xfId="0" applyNumberFormat="1" applyFont="1" applyFill="1" applyBorder="1" applyAlignment="1" applyProtection="1">
      <alignment horizontal="center" vertical="center"/>
      <protection/>
    </xf>
    <xf numFmtId="2" fontId="53" fillId="0" borderId="10" xfId="0" applyNumberFormat="1" applyFont="1" applyFill="1" applyBorder="1" applyAlignment="1" applyProtection="1">
      <alignment horizontal="center" vertical="center"/>
      <protection hidden="1" locked="0"/>
    </xf>
    <xf numFmtId="2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178" fillId="34" borderId="11" xfId="0" applyNumberFormat="1" applyFont="1" applyFill="1" applyBorder="1" applyAlignment="1" applyProtection="1">
      <alignment horizontal="left" vertical="center" wrapText="1"/>
      <protection/>
    </xf>
    <xf numFmtId="0" fontId="145" fillId="34" borderId="12" xfId="0" applyNumberFormat="1" applyFont="1" applyFill="1" applyBorder="1" applyAlignment="1" applyProtection="1">
      <alignment wrapText="1"/>
      <protection/>
    </xf>
    <xf numFmtId="0" fontId="145" fillId="34" borderId="13" xfId="0" applyNumberFormat="1" applyFont="1" applyFill="1" applyBorder="1" applyAlignment="1" applyProtection="1">
      <alignment wrapText="1"/>
      <protection/>
    </xf>
    <xf numFmtId="2" fontId="179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45" fillId="0" borderId="0" xfId="0" applyNumberFormat="1" applyFont="1" applyFill="1" applyBorder="1" applyAlignment="1" applyProtection="1">
      <alignment vertical="center"/>
      <protection/>
    </xf>
    <xf numFmtId="0" fontId="180" fillId="37" borderId="12" xfId="0" applyNumberFormat="1" applyFont="1" applyFill="1" applyBorder="1" applyAlignment="1" applyProtection="1">
      <alignment wrapText="1"/>
      <protection/>
    </xf>
    <xf numFmtId="0" fontId="123" fillId="0" borderId="0" xfId="0" applyFont="1" applyAlignment="1">
      <alignment/>
    </xf>
    <xf numFmtId="0" fontId="181" fillId="34" borderId="12" xfId="0" applyNumberFormat="1" applyFont="1" applyFill="1" applyBorder="1" applyAlignment="1" applyProtection="1">
      <alignment wrapText="1"/>
      <protection/>
    </xf>
    <xf numFmtId="0" fontId="181" fillId="34" borderId="13" xfId="0" applyNumberFormat="1" applyFont="1" applyFill="1" applyBorder="1" applyAlignment="1" applyProtection="1">
      <alignment wrapText="1"/>
      <protection/>
    </xf>
    <xf numFmtId="0" fontId="81" fillId="19" borderId="10" xfId="0" applyNumberFormat="1" applyFont="1" applyFill="1" applyBorder="1" applyAlignment="1" applyProtection="1">
      <alignment horizontal="center" vertical="center" wrapText="1"/>
      <protection/>
    </xf>
    <xf numFmtId="0" fontId="81" fillId="7" borderId="10" xfId="0" applyNumberFormat="1" applyFont="1" applyFill="1" applyBorder="1" applyAlignment="1" applyProtection="1">
      <alignment horizontal="center" vertical="center" wrapText="1"/>
      <protection/>
    </xf>
    <xf numFmtId="0" fontId="81" fillId="6" borderId="10" xfId="0" applyNumberFormat="1" applyFont="1" applyFill="1" applyBorder="1" applyAlignment="1" applyProtection="1">
      <alignment horizontal="center" vertical="center" wrapText="1"/>
      <protection/>
    </xf>
    <xf numFmtId="0" fontId="81" fillId="19" borderId="10" xfId="0" applyNumberFormat="1" applyFont="1" applyFill="1" applyBorder="1" applyAlignment="1" applyProtection="1">
      <alignment horizontal="center" vertical="center"/>
      <protection/>
    </xf>
    <xf numFmtId="0" fontId="81" fillId="7" borderId="10" xfId="0" applyNumberFormat="1" applyFont="1" applyFill="1" applyBorder="1" applyAlignment="1" applyProtection="1">
      <alignment horizontal="center" vertical="center"/>
      <protection/>
    </xf>
    <xf numFmtId="0" fontId="81" fillId="6" borderId="10" xfId="0" applyNumberFormat="1" applyFont="1" applyFill="1" applyBorder="1" applyAlignment="1" applyProtection="1">
      <alignment horizontal="center" vertical="center"/>
      <protection/>
    </xf>
    <xf numFmtId="0" fontId="18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82" fillId="34" borderId="10" xfId="0" applyNumberFormat="1" applyFont="1" applyFill="1" applyBorder="1" applyAlignment="1" applyProtection="1">
      <alignment horizontal="center" vertical="center" wrapText="1"/>
      <protection/>
    </xf>
    <xf numFmtId="0" fontId="2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81" fillId="34" borderId="10" xfId="0" applyNumberFormat="1" applyFont="1" applyFill="1" applyBorder="1" applyAlignment="1" applyProtection="1">
      <alignment horizontal="center" vertical="center" wrapText="1"/>
      <protection/>
    </xf>
    <xf numFmtId="0" fontId="98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98" fillId="34" borderId="10" xfId="0" applyNumberFormat="1" applyFont="1" applyFill="1" applyBorder="1" applyAlignment="1" applyProtection="1">
      <alignment horizontal="center" vertical="center" wrapText="1"/>
      <protection/>
    </xf>
    <xf numFmtId="0" fontId="2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34" borderId="10" xfId="0" applyNumberFormat="1" applyFont="1" applyFill="1" applyBorder="1" applyAlignment="1" applyProtection="1">
      <alignment horizontal="center" vertical="center" wrapText="1"/>
      <protection/>
    </xf>
    <xf numFmtId="0" fontId="93" fillId="19" borderId="10" xfId="0" applyNumberFormat="1" applyFont="1" applyFill="1" applyBorder="1" applyAlignment="1" applyProtection="1">
      <alignment horizontal="center" vertical="center" wrapText="1"/>
      <protection/>
    </xf>
    <xf numFmtId="0" fontId="18" fillId="19" borderId="10" xfId="0" applyNumberFormat="1" applyFont="1" applyFill="1" applyBorder="1" applyAlignment="1" applyProtection="1">
      <alignment wrapText="1"/>
      <protection/>
    </xf>
    <xf numFmtId="0" fontId="93" fillId="7" borderId="10" xfId="0" applyNumberFormat="1" applyFont="1" applyFill="1" applyBorder="1" applyAlignment="1" applyProtection="1">
      <alignment horizontal="center" vertical="center" wrapText="1"/>
      <protection/>
    </xf>
    <xf numFmtId="0" fontId="18" fillId="7" borderId="10" xfId="0" applyNumberFormat="1" applyFont="1" applyFill="1" applyBorder="1" applyAlignment="1" applyProtection="1">
      <alignment wrapText="1"/>
      <protection/>
    </xf>
    <xf numFmtId="0" fontId="93" fillId="6" borderId="10" xfId="0" applyNumberFormat="1" applyFont="1" applyFill="1" applyBorder="1" applyAlignment="1" applyProtection="1">
      <alignment horizontal="center" vertical="center" wrapText="1"/>
      <protection/>
    </xf>
    <xf numFmtId="0" fontId="18" fillId="6" borderId="10" xfId="0" applyNumberFormat="1" applyFont="1" applyFill="1" applyBorder="1" applyAlignment="1" applyProtection="1">
      <alignment wrapText="1"/>
      <protection/>
    </xf>
    <xf numFmtId="0" fontId="182" fillId="9" borderId="10" xfId="0" applyNumberFormat="1" applyFont="1" applyFill="1" applyBorder="1" applyAlignment="1" applyProtection="1">
      <alignment horizontal="center" vertical="center"/>
      <protection hidden="1"/>
    </xf>
    <xf numFmtId="0" fontId="183" fillId="9" borderId="10" xfId="0" applyNumberFormat="1" applyFont="1" applyFill="1" applyBorder="1" applyAlignment="1" applyProtection="1">
      <alignment horizontal="center" vertical="center"/>
      <protection/>
    </xf>
    <xf numFmtId="0" fontId="182" fillId="35" borderId="10" xfId="0" applyNumberFormat="1" applyFont="1" applyFill="1" applyBorder="1" applyAlignment="1" applyProtection="1">
      <alignment horizontal="center" vertical="center"/>
      <protection hidden="1"/>
    </xf>
    <xf numFmtId="0" fontId="183" fillId="35" borderId="10" xfId="0" applyNumberFormat="1" applyFont="1" applyFill="1" applyBorder="1" applyAlignment="1" applyProtection="1">
      <alignment horizontal="center" vertical="center"/>
      <protection/>
    </xf>
    <xf numFmtId="0" fontId="184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50"/>
  <sheetViews>
    <sheetView tabSelected="1" zoomScale="59" zoomScaleNormal="59" workbookViewId="0" topLeftCell="A1">
      <selection activeCell="B14" sqref="B14"/>
    </sheetView>
  </sheetViews>
  <sheetFormatPr defaultColWidth="11.00390625" defaultRowHeight="14.25"/>
  <cols>
    <col min="1" max="9" width="10.00390625" style="737" bestFit="1" customWidth="1"/>
    <col min="10" max="10" width="10.75390625" style="737" bestFit="1" customWidth="1"/>
    <col min="11" max="256" width="10.00390625" style="737" bestFit="1" customWidth="1"/>
  </cols>
  <sheetData>
    <row r="1" spans="1:15" ht="14.25">
      <c r="A1" s="1" t="s">
        <v>101</v>
      </c>
      <c r="B1" s="1"/>
      <c r="C1" s="1"/>
      <c r="D1" s="2" t="s">
        <v>727</v>
      </c>
      <c r="E1" s="3"/>
      <c r="F1" s="3"/>
      <c r="G1" s="3"/>
      <c r="H1" s="3"/>
      <c r="I1" s="4" t="s">
        <v>102</v>
      </c>
      <c r="J1" s="5"/>
      <c r="K1" s="5"/>
      <c r="L1" s="6" t="s">
        <v>103</v>
      </c>
      <c r="M1" s="7"/>
      <c r="N1" s="7"/>
      <c r="O1" s="798"/>
    </row>
    <row r="2" spans="1:15" ht="14.25">
      <c r="A2" s="1" t="s">
        <v>104</v>
      </c>
      <c r="B2" s="1"/>
      <c r="C2" s="1"/>
      <c r="D2" s="9">
        <v>43422</v>
      </c>
      <c r="E2" s="3"/>
      <c r="F2" s="3"/>
      <c r="G2" s="3"/>
      <c r="H2" s="3"/>
      <c r="I2" s="4" t="s">
        <v>105</v>
      </c>
      <c r="J2" s="5"/>
      <c r="K2" s="5"/>
      <c r="L2" s="10"/>
      <c r="M2" s="11"/>
      <c r="N2" s="12"/>
      <c r="O2" s="798"/>
    </row>
    <row r="3" spans="1:15" ht="14.25">
      <c r="A3" s="1" t="s">
        <v>107</v>
      </c>
      <c r="B3" s="1"/>
      <c r="C3" s="1"/>
      <c r="D3" s="13" t="s">
        <v>728</v>
      </c>
      <c r="E3" s="3"/>
      <c r="F3" s="3"/>
      <c r="G3" s="3"/>
      <c r="H3" s="3"/>
      <c r="I3" s="4" t="s">
        <v>109</v>
      </c>
      <c r="J3" s="5"/>
      <c r="K3" s="5"/>
      <c r="L3" s="2"/>
      <c r="M3" s="7"/>
      <c r="N3" s="7"/>
      <c r="O3" s="798"/>
    </row>
    <row r="4" spans="1:15" ht="14.25">
      <c r="A4" s="1" t="s">
        <v>110</v>
      </c>
      <c r="B4" s="1"/>
      <c r="C4" s="1"/>
      <c r="D4" s="13" t="s">
        <v>729</v>
      </c>
      <c r="E4" s="3"/>
      <c r="F4" s="3"/>
      <c r="G4" s="3"/>
      <c r="H4" s="3"/>
      <c r="I4" s="4" t="s">
        <v>112</v>
      </c>
      <c r="J4" s="5"/>
      <c r="K4" s="5"/>
      <c r="L4" s="10" t="s">
        <v>113</v>
      </c>
      <c r="M4" s="11"/>
      <c r="N4" s="12"/>
      <c r="O4" s="798"/>
    </row>
    <row r="5" spans="1:15" ht="14.25">
      <c r="A5" s="14" t="s">
        <v>114</v>
      </c>
      <c r="B5" s="15"/>
      <c r="C5" s="15"/>
      <c r="D5" s="13" t="s">
        <v>115</v>
      </c>
      <c r="E5" s="3"/>
      <c r="F5" s="3"/>
      <c r="G5" s="3"/>
      <c r="H5" s="3"/>
      <c r="I5" s="4" t="s">
        <v>116</v>
      </c>
      <c r="J5" s="5"/>
      <c r="K5" s="5"/>
      <c r="L5" s="13" t="s">
        <v>117</v>
      </c>
      <c r="M5" s="7"/>
      <c r="N5" s="7"/>
      <c r="O5" s="798"/>
    </row>
    <row r="6" spans="1:15" ht="16.5">
      <c r="A6" s="804" t="s">
        <v>679</v>
      </c>
      <c r="B6" s="805"/>
      <c r="C6" s="806"/>
      <c r="D6" s="807"/>
      <c r="E6" s="807"/>
      <c r="F6" s="808"/>
      <c r="G6" s="809" t="s">
        <v>680</v>
      </c>
      <c r="H6" s="810"/>
      <c r="I6" s="507" t="s">
        <v>681</v>
      </c>
      <c r="J6" s="507"/>
      <c r="K6" s="507"/>
      <c r="L6" s="507"/>
      <c r="M6" s="811"/>
      <c r="N6" s="811"/>
      <c r="O6" s="798"/>
    </row>
    <row r="7" spans="1:15" ht="14.25">
      <c r="A7" s="798"/>
      <c r="B7" s="798"/>
      <c r="C7" s="26" t="s">
        <v>906</v>
      </c>
      <c r="D7" s="812"/>
      <c r="E7" s="28" t="s">
        <v>907</v>
      </c>
      <c r="F7" s="813"/>
      <c r="G7" s="814"/>
      <c r="H7" s="815"/>
      <c r="I7" s="816" t="s">
        <v>925</v>
      </c>
      <c r="J7" s="817"/>
      <c r="K7" s="818" t="s">
        <v>926</v>
      </c>
      <c r="L7" s="819"/>
      <c r="M7" s="820" t="s">
        <v>927</v>
      </c>
      <c r="N7" s="821"/>
      <c r="O7" s="798"/>
    </row>
    <row r="8" spans="1:15" ht="15.75">
      <c r="A8" s="822" t="s">
        <v>126</v>
      </c>
      <c r="B8" s="822"/>
      <c r="C8" s="39">
        <f>NAMAKN!C17</f>
        <v>0</v>
      </c>
      <c r="D8" s="40"/>
      <c r="E8" s="41">
        <f>NAMAKN!C18</f>
        <v>1</v>
      </c>
      <c r="F8" s="42"/>
      <c r="G8" s="823"/>
      <c r="H8" s="824"/>
      <c r="I8" s="825" t="s">
        <v>928</v>
      </c>
      <c r="J8" s="826" t="s">
        <v>929</v>
      </c>
      <c r="K8" s="818" t="s">
        <v>930</v>
      </c>
      <c r="L8" s="827" t="s">
        <v>931</v>
      </c>
      <c r="M8" s="820" t="s">
        <v>932</v>
      </c>
      <c r="N8" s="828" t="s">
        <v>933</v>
      </c>
      <c r="O8" s="798"/>
    </row>
    <row r="9" spans="1:15" ht="14.25">
      <c r="A9" s="822" t="s">
        <v>133</v>
      </c>
      <c r="B9" s="822"/>
      <c r="C9" s="39">
        <f>NAMAKN!D17</f>
        <v>0</v>
      </c>
      <c r="D9" s="40"/>
      <c r="E9" s="41">
        <f>NAMAKN!D18</f>
        <v>0</v>
      </c>
      <c r="F9" s="42"/>
      <c r="G9" s="49" t="s">
        <v>134</v>
      </c>
      <c r="H9" s="829"/>
      <c r="I9" s="51">
        <f>'Food Grains'!C4</f>
        <v>0</v>
      </c>
      <c r="J9" s="51">
        <f>'Food Grains'!D4</f>
        <v>0</v>
      </c>
      <c r="K9" s="51">
        <f>'Food Grains'!E4</f>
        <v>0</v>
      </c>
      <c r="L9" s="51">
        <f>'Food Grains'!F4</f>
        <v>0</v>
      </c>
      <c r="M9" s="51">
        <f>'Food Grains'!G4</f>
        <v>0</v>
      </c>
      <c r="N9" s="51">
        <f>'Food Grains'!H4</f>
        <v>0</v>
      </c>
      <c r="O9" s="798"/>
    </row>
    <row r="10" spans="1:15" ht="14.25">
      <c r="A10" s="830" t="s">
        <v>135</v>
      </c>
      <c r="B10" s="822"/>
      <c r="C10" s="39">
        <f>NAMAKN!E17</f>
        <v>1</v>
      </c>
      <c r="D10" s="40"/>
      <c r="E10" s="41">
        <f>NAMAKN!E18</f>
        <v>0</v>
      </c>
      <c r="F10" s="42"/>
      <c r="G10" s="55" t="s">
        <v>136</v>
      </c>
      <c r="H10" s="831"/>
      <c r="I10" s="51">
        <f>'Food Grains'!C5</f>
        <v>0</v>
      </c>
      <c r="J10" s="51">
        <f>'Food Grains'!D5</f>
        <v>0</v>
      </c>
      <c r="K10" s="51">
        <f>'Food Grains'!E5</f>
        <v>0</v>
      </c>
      <c r="L10" s="51">
        <f>'Food Grains'!F5</f>
        <v>0</v>
      </c>
      <c r="M10" s="51">
        <f>'Food Grains'!G5</f>
        <v>0</v>
      </c>
      <c r="N10" s="51">
        <f>'Food Grains'!H5</f>
        <v>0</v>
      </c>
      <c r="O10" s="798"/>
    </row>
    <row r="11" spans="1:15" ht="19.5">
      <c r="A11" s="832" t="s">
        <v>137</v>
      </c>
      <c r="B11" s="832"/>
      <c r="C11" s="58">
        <f>SUM(C8:D10)</f>
        <v>1</v>
      </c>
      <c r="D11" s="58"/>
      <c r="E11" s="58">
        <f>SUM(E8:F10)</f>
        <v>1</v>
      </c>
      <c r="F11" s="58"/>
      <c r="G11" s="833" t="s">
        <v>138</v>
      </c>
      <c r="H11" s="833"/>
      <c r="I11" s="834">
        <f>I9+I10</f>
        <v>0</v>
      </c>
      <c r="J11" s="834">
        <f>J9+J10</f>
        <v>0</v>
      </c>
      <c r="K11" s="834">
        <f>K9+K10</f>
        <v>0</v>
      </c>
      <c r="L11" s="834">
        <f>L9+L10</f>
        <v>0</v>
      </c>
      <c r="M11" s="834">
        <f>M9+M10</f>
        <v>0</v>
      </c>
      <c r="N11" s="834">
        <f>N9+N10</f>
        <v>0</v>
      </c>
      <c r="O11" s="798"/>
    </row>
    <row r="12" spans="1:15" ht="27" customHeight="1">
      <c r="A12" s="837" t="s">
        <v>908</v>
      </c>
      <c r="B12" s="838"/>
      <c r="C12" s="838"/>
      <c r="D12" s="838"/>
      <c r="E12" s="838"/>
      <c r="F12" s="838"/>
      <c r="G12" s="838"/>
      <c r="H12" s="838"/>
      <c r="I12" s="838"/>
      <c r="J12" s="839" t="s">
        <v>934</v>
      </c>
      <c r="K12" s="839"/>
      <c r="L12" s="839"/>
      <c r="M12" s="839"/>
      <c r="N12" s="839"/>
      <c r="O12" s="798"/>
    </row>
    <row r="13" spans="1:15" ht="19.5" customHeight="1">
      <c r="A13" s="840">
        <v>43374</v>
      </c>
      <c r="B13" s="72" t="s">
        <v>909</v>
      </c>
      <c r="C13" s="841"/>
      <c r="D13" s="841"/>
      <c r="E13" s="842"/>
      <c r="F13" s="72" t="s">
        <v>910</v>
      </c>
      <c r="G13" s="841"/>
      <c r="H13" s="841"/>
      <c r="I13" s="842"/>
      <c r="J13" s="843">
        <f>D2</f>
        <v>43422</v>
      </c>
      <c r="K13" s="844" t="s">
        <v>936</v>
      </c>
      <c r="L13" s="844" t="s">
        <v>937</v>
      </c>
      <c r="M13" s="844" t="s">
        <v>938</v>
      </c>
      <c r="N13" s="844" t="s">
        <v>939</v>
      </c>
      <c r="O13" s="798"/>
    </row>
    <row r="14" spans="1:15" ht="24" customHeight="1">
      <c r="A14" s="845"/>
      <c r="B14" s="846" t="s">
        <v>911</v>
      </c>
      <c r="C14" s="846" t="s">
        <v>912</v>
      </c>
      <c r="D14" s="846" t="s">
        <v>913</v>
      </c>
      <c r="E14" s="847" t="s">
        <v>914</v>
      </c>
      <c r="F14" s="848" t="s">
        <v>915</v>
      </c>
      <c r="G14" s="846" t="s">
        <v>916</v>
      </c>
      <c r="H14" s="846" t="s">
        <v>917</v>
      </c>
      <c r="I14" s="849" t="s">
        <v>918</v>
      </c>
      <c r="J14" s="850" t="s">
        <v>935</v>
      </c>
      <c r="K14" s="851"/>
      <c r="L14" s="851"/>
      <c r="M14" s="851"/>
      <c r="N14" s="851"/>
      <c r="O14" s="798"/>
    </row>
    <row r="15" spans="1:15" ht="14.25">
      <c r="A15" s="852" t="s">
        <v>157</v>
      </c>
      <c r="B15" s="853">
        <f>'Food Grains'!C4/C11*C8</f>
        <v>0</v>
      </c>
      <c r="C15" s="853">
        <f>'Food Grains'!E4/C11*C8</f>
        <v>0</v>
      </c>
      <c r="D15" s="853">
        <f>'Food Grains'!G4/C11*C8</f>
        <v>0</v>
      </c>
      <c r="E15" s="86">
        <f>SUM(B15:D15)</f>
        <v>0</v>
      </c>
      <c r="F15" s="853">
        <f>'Food Grains'!D4/C11*C8</f>
        <v>0</v>
      </c>
      <c r="G15" s="853">
        <f>'Food Grains'!F4/C11*C8</f>
        <v>0</v>
      </c>
      <c r="H15" s="853">
        <f>'Food Grains'!H4/C11*C8</f>
        <v>0</v>
      </c>
      <c r="I15" s="87">
        <f>SUM(F15:H15)</f>
        <v>0</v>
      </c>
      <c r="J15" s="854" t="s">
        <v>940</v>
      </c>
      <c r="K15" s="89">
        <f>Funds!B4</f>
        <v>0</v>
      </c>
      <c r="L15" s="89">
        <f>Funds!C4</f>
        <v>0</v>
      </c>
      <c r="M15" s="89">
        <f>Funds!D4</f>
        <v>4.13</v>
      </c>
      <c r="N15" s="89">
        <f>Funds!E4</f>
        <v>-4.13</v>
      </c>
      <c r="O15" s="798"/>
    </row>
    <row r="16" spans="1:15" ht="14.25">
      <c r="A16" s="852" t="s">
        <v>159</v>
      </c>
      <c r="B16" s="853">
        <f>'Food Grains'!C4/C11*C9</f>
        <v>0</v>
      </c>
      <c r="C16" s="853">
        <f>'Food Grains'!E4/C11*C9</f>
        <v>0</v>
      </c>
      <c r="D16" s="853">
        <f>'Food Grains'!G4/C11*C9</f>
        <v>0</v>
      </c>
      <c r="E16" s="86">
        <f>SUM(B16:D16)</f>
        <v>0</v>
      </c>
      <c r="F16" s="853">
        <f>'Food Grains'!D4/C11*C9</f>
        <v>0</v>
      </c>
      <c r="G16" s="853">
        <f>'Food Grains'!F4/C11*C9</f>
        <v>0</v>
      </c>
      <c r="H16" s="853">
        <f>'Food Grains'!H4/C11*C9</f>
        <v>0</v>
      </c>
      <c r="I16" s="87">
        <f>SUM(F16:H16)</f>
        <v>0</v>
      </c>
      <c r="J16" s="854" t="s">
        <v>941</v>
      </c>
      <c r="K16" s="89">
        <f>Funds!B5</f>
        <v>0</v>
      </c>
      <c r="L16" s="89">
        <f>Funds!C5</f>
        <v>0</v>
      </c>
      <c r="M16" s="89">
        <f>Funds!D5</f>
        <v>6.18</v>
      </c>
      <c r="N16" s="89">
        <f>Funds!E5</f>
        <v>-6.18</v>
      </c>
      <c r="O16" s="798"/>
    </row>
    <row r="17" spans="1:15" ht="19.5" customHeight="1">
      <c r="A17" s="852" t="s">
        <v>161</v>
      </c>
      <c r="B17" s="853">
        <f>'Food Grains'!C4/C11*C10</f>
        <v>0</v>
      </c>
      <c r="C17" s="853">
        <f>'Food Grains'!E4/C11*C10</f>
        <v>0</v>
      </c>
      <c r="D17" s="853">
        <f>'Food Grains'!G4/C11*C10</f>
        <v>0</v>
      </c>
      <c r="E17" s="86">
        <f>SUM(B17:D17)</f>
        <v>0</v>
      </c>
      <c r="F17" s="853">
        <f>'Food Grains'!D4/C11*C10</f>
        <v>0</v>
      </c>
      <c r="G17" s="853">
        <f>'Food Grains'!F4/C11*C10</f>
        <v>0</v>
      </c>
      <c r="H17" s="853">
        <f>'Food Grains'!H4/C11*C10</f>
        <v>0</v>
      </c>
      <c r="I17" s="87">
        <f>SUM(F17:H17)</f>
        <v>0</v>
      </c>
      <c r="J17" s="90" t="s">
        <v>942</v>
      </c>
      <c r="K17" s="91"/>
      <c r="L17" s="91"/>
      <c r="M17" s="91"/>
      <c r="N17" s="92"/>
      <c r="O17" s="798"/>
    </row>
    <row r="18" spans="1:15" ht="14.25">
      <c r="A18" s="111" t="s">
        <v>163</v>
      </c>
      <c r="B18" s="94">
        <f>B15+B16+B17</f>
        <v>0</v>
      </c>
      <c r="C18" s="94">
        <f>SUM(C15:C17)</f>
        <v>0</v>
      </c>
      <c r="D18" s="94">
        <f>SUM(D15:D17)</f>
        <v>0</v>
      </c>
      <c r="E18" s="897">
        <f>SUM(B18:D18)</f>
        <v>0</v>
      </c>
      <c r="F18" s="94">
        <f>SUM(F15:F17)</f>
        <v>0</v>
      </c>
      <c r="G18" s="94">
        <f>SUM(G15:G17)</f>
        <v>0</v>
      </c>
      <c r="H18" s="94">
        <f>SUM(H15:H17)</f>
        <v>0</v>
      </c>
      <c r="I18" s="87">
        <f>SUM(F18:H18)</f>
        <v>0</v>
      </c>
      <c r="J18" s="95" t="s">
        <v>164</v>
      </c>
      <c r="K18" s="96">
        <f>Funds!B4/C11*C8</f>
        <v>0</v>
      </c>
      <c r="L18" s="96">
        <f>Funds!C4/C11*C8</f>
        <v>0</v>
      </c>
      <c r="M18" s="97">
        <f>Funds!D4/Primary!M37*Primary!N37</f>
        <v>0</v>
      </c>
      <c r="N18" s="98">
        <f>K18+L18-M18</f>
        <v>0</v>
      </c>
      <c r="O18" s="798"/>
    </row>
    <row r="19" spans="1:15" ht="19.5" customHeight="1">
      <c r="A19" s="855">
        <v>43374</v>
      </c>
      <c r="B19" s="100" t="s">
        <v>919</v>
      </c>
      <c r="C19" s="856"/>
      <c r="D19" s="857"/>
      <c r="E19" s="857"/>
      <c r="F19" s="857"/>
      <c r="G19" s="857"/>
      <c r="H19" s="857"/>
      <c r="I19" s="857"/>
      <c r="J19" s="95" t="s">
        <v>166</v>
      </c>
      <c r="K19" s="96">
        <f>Funds!B4/C11*C9</f>
        <v>0</v>
      </c>
      <c r="L19" s="96">
        <f>Funds!C4/C11*C9</f>
        <v>0</v>
      </c>
      <c r="M19" s="97">
        <f>Funds!D4/Primary!M37*Primary!O37</f>
        <v>0</v>
      </c>
      <c r="N19" s="98">
        <f>K19+L19-M19</f>
        <v>0</v>
      </c>
      <c r="O19" s="798"/>
    </row>
    <row r="20" spans="1:15" ht="19.5" customHeight="1">
      <c r="A20" s="858"/>
      <c r="B20" s="39" t="s">
        <v>920</v>
      </c>
      <c r="C20" s="859"/>
      <c r="D20" s="859"/>
      <c r="E20" s="860"/>
      <c r="F20" s="106" t="s">
        <v>921</v>
      </c>
      <c r="G20" s="861"/>
      <c r="H20" s="861"/>
      <c r="I20" s="862"/>
      <c r="J20" s="95" t="s">
        <v>169</v>
      </c>
      <c r="K20" s="96">
        <f>Funds!B4/C11*C10</f>
        <v>0</v>
      </c>
      <c r="L20" s="96">
        <f>Funds!C4/C11*C10</f>
        <v>0</v>
      </c>
      <c r="M20" s="97">
        <f>Funds!D4/Primary!M37*Primary!P37</f>
        <v>4.13</v>
      </c>
      <c r="N20" s="98">
        <f>K20+L20-M20</f>
        <v>-4.13</v>
      </c>
      <c r="O20" s="798"/>
    </row>
    <row r="21" spans="1:15" ht="14.25">
      <c r="A21" s="863" t="s">
        <v>170</v>
      </c>
      <c r="B21" s="853">
        <f>I10/E11*E8</f>
        <v>0</v>
      </c>
      <c r="C21" s="853">
        <f>K10/E11*E8</f>
        <v>0</v>
      </c>
      <c r="D21" s="853">
        <f>M10/E11*E8</f>
        <v>0</v>
      </c>
      <c r="E21" s="87">
        <f>B21+C21+D21</f>
        <v>0</v>
      </c>
      <c r="F21" s="853">
        <f>J10/E11*E8</f>
        <v>0</v>
      </c>
      <c r="G21" s="853">
        <f>L10/E11*E8</f>
        <v>0</v>
      </c>
      <c r="H21" s="853">
        <f>N10/E11*E8</f>
        <v>0</v>
      </c>
      <c r="I21" s="110">
        <f>F21+G21+H21</f>
        <v>0</v>
      </c>
      <c r="J21" s="111" t="s">
        <v>171</v>
      </c>
      <c r="K21" s="112">
        <f>K18+K19+K20</f>
        <v>0</v>
      </c>
      <c r="L21" s="112">
        <f>L18+L19+L20</f>
        <v>0</v>
      </c>
      <c r="M21" s="112">
        <f>M18+M19+M20</f>
        <v>4.13</v>
      </c>
      <c r="N21" s="112">
        <f>N18+N19+N20</f>
        <v>-4.13</v>
      </c>
      <c r="O21" s="798"/>
    </row>
    <row r="22" spans="1:15" ht="19.5" customHeight="1">
      <c r="A22" s="863" t="s">
        <v>172</v>
      </c>
      <c r="B22" s="853">
        <f>I10/E11*E9</f>
        <v>0</v>
      </c>
      <c r="C22" s="853">
        <f>K10/E11*E9</f>
        <v>0</v>
      </c>
      <c r="D22" s="853">
        <f>M10/E11*E9</f>
        <v>0</v>
      </c>
      <c r="E22" s="87">
        <f>B22+C22+D22</f>
        <v>0</v>
      </c>
      <c r="F22" s="853">
        <f>J10/E11*E9</f>
        <v>0</v>
      </c>
      <c r="G22" s="853">
        <f>L10/E11*E9</f>
        <v>0</v>
      </c>
      <c r="H22" s="853">
        <f>N10/E11*E9</f>
        <v>0</v>
      </c>
      <c r="I22" s="110">
        <f>F22+G22+H22</f>
        <v>0</v>
      </c>
      <c r="J22" s="90" t="s">
        <v>943</v>
      </c>
      <c r="K22" s="91"/>
      <c r="L22" s="91"/>
      <c r="M22" s="91"/>
      <c r="N22" s="92"/>
      <c r="O22" s="798"/>
    </row>
    <row r="23" spans="1:15" ht="14.25">
      <c r="A23" s="863" t="s">
        <v>174</v>
      </c>
      <c r="B23" s="853">
        <f>I10/E11*E10</f>
        <v>0</v>
      </c>
      <c r="C23" s="853">
        <f>K10/E11*E10</f>
        <v>0</v>
      </c>
      <c r="D23" s="853">
        <f>M10/E11*E10</f>
        <v>0</v>
      </c>
      <c r="E23" s="87">
        <f>B23+C23+D23</f>
        <v>0</v>
      </c>
      <c r="F23" s="853">
        <f>J10/E11*E10</f>
        <v>0</v>
      </c>
      <c r="G23" s="853">
        <f>L10/E11*E10</f>
        <v>0</v>
      </c>
      <c r="H23" s="853">
        <f>N10/E11*E10</f>
        <v>0</v>
      </c>
      <c r="I23" s="110">
        <f>F23+G23+H23</f>
        <v>0</v>
      </c>
      <c r="J23" s="95" t="s">
        <v>175</v>
      </c>
      <c r="K23" s="97">
        <f>K16/E11*E8</f>
        <v>0</v>
      </c>
      <c r="L23" s="97">
        <f>L16/E11*E8</f>
        <v>0</v>
      </c>
      <c r="M23" s="97">
        <f>Funds!D5/'Upper Primary'!M37*'Upper Primary'!N37</f>
        <v>0</v>
      </c>
      <c r="N23" s="89">
        <f>K23+L23-M23</f>
        <v>0</v>
      </c>
      <c r="O23" s="798"/>
    </row>
    <row r="24" spans="1:15" ht="14.25">
      <c r="A24" s="111" t="s">
        <v>176</v>
      </c>
      <c r="B24" s="115">
        <f>B21+B22+B23</f>
        <v>0</v>
      </c>
      <c r="C24" s="115">
        <f>K10</f>
        <v>0</v>
      </c>
      <c r="D24" s="115">
        <f>M10</f>
        <v>0</v>
      </c>
      <c r="E24" s="115">
        <f>B24+C24+D24</f>
        <v>0</v>
      </c>
      <c r="F24" s="115">
        <f>J10</f>
        <v>0</v>
      </c>
      <c r="G24" s="115">
        <f>L10</f>
        <v>0</v>
      </c>
      <c r="H24" s="115">
        <f>N10</f>
        <v>0</v>
      </c>
      <c r="I24" s="116">
        <f>F24+G24+H24</f>
        <v>0</v>
      </c>
      <c r="J24" s="95" t="s">
        <v>177</v>
      </c>
      <c r="K24" s="97">
        <f>K16/E11*E9</f>
        <v>0</v>
      </c>
      <c r="L24" s="97">
        <f>L16/E11*E9</f>
        <v>0</v>
      </c>
      <c r="M24" s="97">
        <f>Funds!D5/'Upper Primary'!M37*'Upper Primary'!O37</f>
        <v>0</v>
      </c>
      <c r="N24" s="89">
        <f>K24+L24-M24</f>
        <v>0</v>
      </c>
      <c r="O24" s="798"/>
    </row>
    <row r="25" spans="1:15" ht="18.75">
      <c r="A25" s="117" t="s">
        <v>922</v>
      </c>
      <c r="B25" s="118"/>
      <c r="C25" s="118"/>
      <c r="D25" s="119"/>
      <c r="E25" s="119"/>
      <c r="F25" s="119"/>
      <c r="G25" s="119"/>
      <c r="H25" s="120">
        <f>Funds!E6</f>
        <v>4.13</v>
      </c>
      <c r="I25" s="119"/>
      <c r="J25" s="95" t="s">
        <v>179</v>
      </c>
      <c r="K25" s="97">
        <f>K16/E11*E10</f>
        <v>0</v>
      </c>
      <c r="L25" s="97">
        <f>L16/E11*E10</f>
        <v>0</v>
      </c>
      <c r="M25" s="97">
        <f>Funds!D5/'Upper Primary'!M37*'Upper Primary'!P37</f>
        <v>6.18</v>
      </c>
      <c r="N25" s="89">
        <f>K25+L25-M25</f>
        <v>-6.18</v>
      </c>
      <c r="O25" s="798"/>
    </row>
    <row r="26" spans="1:15" ht="18.75">
      <c r="A26" s="117" t="s">
        <v>923</v>
      </c>
      <c r="B26" s="118"/>
      <c r="C26" s="118"/>
      <c r="D26" s="119"/>
      <c r="E26" s="119"/>
      <c r="F26" s="119"/>
      <c r="G26" s="119"/>
      <c r="H26" s="120">
        <f>Funds!E7</f>
        <v>6.18</v>
      </c>
      <c r="I26" s="119"/>
      <c r="J26" s="111" t="s">
        <v>181</v>
      </c>
      <c r="K26" s="121">
        <f>K23+K24+K25</f>
        <v>0</v>
      </c>
      <c r="L26" s="121">
        <f>L23+L24+L25</f>
        <v>0</v>
      </c>
      <c r="M26" s="121">
        <f>M23+M24+M25</f>
        <v>6.18</v>
      </c>
      <c r="N26" s="121">
        <f>K26+L26-M26</f>
        <v>-6.18</v>
      </c>
      <c r="O26" s="798"/>
    </row>
    <row r="27" spans="1:15" ht="14.25">
      <c r="A27" s="864" t="s">
        <v>182</v>
      </c>
      <c r="B27" s="865"/>
      <c r="C27" s="865"/>
      <c r="D27" s="865"/>
      <c r="E27" s="865"/>
      <c r="F27" s="865"/>
      <c r="G27" s="865"/>
      <c r="H27" s="865"/>
      <c r="I27" s="865"/>
      <c r="J27" s="865"/>
      <c r="K27" s="865"/>
      <c r="L27" s="865"/>
      <c r="M27" s="865"/>
      <c r="N27" s="798"/>
      <c r="O27" s="798"/>
    </row>
    <row r="28" spans="1:15" ht="14.25">
      <c r="A28" s="866" t="s">
        <v>183</v>
      </c>
      <c r="B28" s="867" t="s">
        <v>184</v>
      </c>
      <c r="C28" s="5"/>
      <c r="D28" s="867" t="s">
        <v>185</v>
      </c>
      <c r="E28" s="5"/>
      <c r="F28" s="5"/>
      <c r="G28" s="867" t="s">
        <v>186</v>
      </c>
      <c r="H28" s="868"/>
      <c r="I28" s="868"/>
      <c r="J28" s="868"/>
      <c r="K28" s="869" t="s">
        <v>187</v>
      </c>
      <c r="L28" s="5"/>
      <c r="M28" s="5"/>
      <c r="N28" s="798"/>
      <c r="O28" s="798"/>
    </row>
    <row r="29" spans="1:15" ht="14.25">
      <c r="A29" s="866" t="s">
        <v>188</v>
      </c>
      <c r="B29" s="5">
        <f>Funds!B19/(C11+E11)*(C8+E8)</f>
        <v>0</v>
      </c>
      <c r="C29" s="5"/>
      <c r="D29" s="5">
        <f>Funds!C19/(C11+E11)*(C8+E8)</f>
        <v>0</v>
      </c>
      <c r="E29" s="5"/>
      <c r="F29" s="5"/>
      <c r="G29" s="5">
        <f>(J35+J37+J36)/('MDM Report'!I16+'MDM Report'!N16)*('MDM Report'!F16+'MDM Report'!K16)</f>
        <v>0</v>
      </c>
      <c r="H29" s="5"/>
      <c r="I29" s="5"/>
      <c r="J29" s="5"/>
      <c r="K29" s="5">
        <f>B29+D29-G29</f>
        <v>0</v>
      </c>
      <c r="L29" s="5"/>
      <c r="M29" s="5"/>
      <c r="N29" s="798"/>
      <c r="O29" s="798"/>
    </row>
    <row r="30" spans="1:15" ht="14.25">
      <c r="A30" s="866" t="s">
        <v>189</v>
      </c>
      <c r="B30" s="5">
        <f>Funds!B19/(C11+E11)*(C9+E9)</f>
        <v>0</v>
      </c>
      <c r="C30" s="5"/>
      <c r="D30" s="5">
        <f>Funds!C19/(C11+E11)*(C9+E9)</f>
        <v>0</v>
      </c>
      <c r="E30" s="5"/>
      <c r="F30" s="5"/>
      <c r="G30" s="5">
        <f>(J36+J35+J37)/('MDM Report'!I16+'MDM Report'!N16)*('MDM Report'!L16+'MDM Report'!G16)</f>
        <v>0</v>
      </c>
      <c r="H30" s="5"/>
      <c r="I30" s="5"/>
      <c r="J30" s="5"/>
      <c r="K30" s="5">
        <f>B30+D30-G30</f>
        <v>0</v>
      </c>
      <c r="L30" s="5"/>
      <c r="M30" s="5"/>
      <c r="N30" s="798"/>
      <c r="O30" s="798"/>
    </row>
    <row r="31" spans="1:15" ht="14.25">
      <c r="A31" s="866" t="s">
        <v>190</v>
      </c>
      <c r="B31" s="5">
        <f>Funds!B19/(C11+E11)*(C10+E10)</f>
        <v>0</v>
      </c>
      <c r="C31" s="5"/>
      <c r="D31" s="5">
        <f>Funds!C19/(C11+E11)*(C10+E10)</f>
        <v>0</v>
      </c>
      <c r="E31" s="5"/>
      <c r="F31" s="5"/>
      <c r="G31" s="5">
        <f>(J35+J36+J37)/('MDM Report'!I16+'MDM Report'!N16)*('MDM Report'!M16+'MDM Report'!H16)</f>
        <v>1320</v>
      </c>
      <c r="H31" s="5"/>
      <c r="I31" s="5"/>
      <c r="J31" s="5"/>
      <c r="K31" s="5">
        <f>B31+D31-G31</f>
        <v>-1320</v>
      </c>
      <c r="L31" s="5"/>
      <c r="M31" s="5"/>
      <c r="N31" s="798"/>
      <c r="O31" s="798"/>
    </row>
    <row r="32" spans="1:15" ht="14.25">
      <c r="A32" s="866" t="s">
        <v>191</v>
      </c>
      <c r="B32" s="5">
        <f>B29+B30+B31</f>
        <v>0</v>
      </c>
      <c r="C32" s="5"/>
      <c r="D32" s="5">
        <f>D29+D30+D31</f>
        <v>0</v>
      </c>
      <c r="E32" s="5"/>
      <c r="F32" s="5"/>
      <c r="G32" s="5">
        <f>G29+G30+G31</f>
        <v>1320</v>
      </c>
      <c r="H32" s="5"/>
      <c r="I32" s="5"/>
      <c r="J32" s="5"/>
      <c r="K32" s="5">
        <f>B32+D32-G32</f>
        <v>-1320</v>
      </c>
      <c r="L32" s="5"/>
      <c r="M32" s="5"/>
      <c r="N32" s="798"/>
      <c r="O32" s="798"/>
    </row>
    <row r="33" spans="1:15" ht="24" customHeight="1">
      <c r="A33" s="130" t="s">
        <v>924</v>
      </c>
      <c r="B33" s="870"/>
      <c r="C33" s="870"/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798"/>
      <c r="O33" s="798"/>
    </row>
    <row r="34" spans="1:15" ht="14.25">
      <c r="A34" s="132" t="s">
        <v>193</v>
      </c>
      <c r="B34" s="133"/>
      <c r="C34" s="133"/>
      <c r="D34" s="134"/>
      <c r="E34" s="135" t="s">
        <v>194</v>
      </c>
      <c r="F34" s="871"/>
      <c r="G34" s="135" t="s">
        <v>195</v>
      </c>
      <c r="H34" s="137" t="s">
        <v>196</v>
      </c>
      <c r="I34" s="872"/>
      <c r="J34" s="137" t="s">
        <v>197</v>
      </c>
      <c r="K34" s="872"/>
      <c r="L34" s="872"/>
      <c r="M34" s="872"/>
      <c r="N34" s="798"/>
      <c r="O34" s="798"/>
    </row>
    <row r="35" spans="1:15" ht="14.25">
      <c r="A35" s="139" t="s">
        <v>730</v>
      </c>
      <c r="B35" s="140"/>
      <c r="C35" s="140"/>
      <c r="D35" s="140"/>
      <c r="E35" s="141" t="s">
        <v>199</v>
      </c>
      <c r="F35" s="142"/>
      <c r="G35" s="143" t="s">
        <v>200</v>
      </c>
      <c r="H35" s="139" t="s">
        <v>201</v>
      </c>
      <c r="I35" s="140"/>
      <c r="J35" s="139">
        <v>1320</v>
      </c>
      <c r="K35" s="144"/>
      <c r="L35" s="144"/>
      <c r="M35" s="144"/>
      <c r="N35" s="798"/>
      <c r="O35" s="798"/>
    </row>
    <row r="36" spans="1:15" ht="14.25">
      <c r="A36" s="139"/>
      <c r="B36" s="140"/>
      <c r="C36" s="140"/>
      <c r="D36" s="140"/>
      <c r="E36" s="141"/>
      <c r="F36" s="142"/>
      <c r="G36" s="143"/>
      <c r="H36" s="139"/>
      <c r="I36" s="140"/>
      <c r="J36" s="139"/>
      <c r="K36" s="144"/>
      <c r="L36" s="144"/>
      <c r="M36" s="144"/>
      <c r="N36" s="798"/>
      <c r="O36" s="798"/>
    </row>
    <row r="37" spans="1:15" ht="14.25">
      <c r="A37" s="139"/>
      <c r="B37" s="140"/>
      <c r="C37" s="140"/>
      <c r="D37" s="140"/>
      <c r="E37" s="141"/>
      <c r="F37" s="142"/>
      <c r="G37" s="143"/>
      <c r="H37" s="139"/>
      <c r="I37" s="140"/>
      <c r="J37" s="139"/>
      <c r="K37" s="144"/>
      <c r="L37" s="144"/>
      <c r="M37" s="144"/>
      <c r="N37" s="798"/>
      <c r="O37" s="798"/>
    </row>
    <row r="38" spans="1:15" ht="14.25">
      <c r="A38" s="798"/>
      <c r="B38" s="798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</row>
    <row r="39" spans="1:15" ht="14.25">
      <c r="A39" s="798"/>
      <c r="B39" s="798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</row>
    <row r="40" spans="1:15" ht="14.25">
      <c r="A40" s="798"/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</row>
    <row r="41" spans="1:15" ht="14.25">
      <c r="A41" s="798"/>
      <c r="B41" s="889" t="s">
        <v>719</v>
      </c>
      <c r="C41" s="889"/>
      <c r="D41" s="889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</row>
    <row r="42" spans="1:15" ht="14.25">
      <c r="A42" s="798"/>
      <c r="B42" s="889"/>
      <c r="C42" s="889"/>
      <c r="D42" s="889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</row>
    <row r="43" spans="1:15" ht="14.25">
      <c r="A43" s="798"/>
      <c r="B43" s="798"/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</row>
    <row r="44" spans="1:15" ht="14.25">
      <c r="A44" s="891">
        <v>1</v>
      </c>
      <c r="B44" s="798" t="s">
        <v>720</v>
      </c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</row>
    <row r="45" spans="1:15" ht="14.25">
      <c r="A45" s="891">
        <v>2</v>
      </c>
      <c r="B45" s="798" t="s">
        <v>721</v>
      </c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</row>
    <row r="46" spans="1:15" ht="14.25">
      <c r="A46" s="891">
        <v>3</v>
      </c>
      <c r="B46" s="798" t="s">
        <v>722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</row>
    <row r="47" spans="1:2" ht="14.25">
      <c r="A47" s="891">
        <v>4</v>
      </c>
      <c r="B47" s="737" t="s">
        <v>723</v>
      </c>
    </row>
    <row r="48" spans="1:2" ht="14.25">
      <c r="A48" s="891">
        <v>5</v>
      </c>
      <c r="B48" s="737" t="s">
        <v>724</v>
      </c>
    </row>
    <row r="49" spans="1:2" ht="14.25">
      <c r="A49" s="891">
        <v>6</v>
      </c>
      <c r="B49" s="737" t="s">
        <v>725</v>
      </c>
    </row>
    <row r="50" spans="1:2" ht="14.25">
      <c r="A50" s="891">
        <v>7</v>
      </c>
      <c r="B50" s="737" t="s">
        <v>726</v>
      </c>
    </row>
  </sheetData>
  <sheetProtection password="CF6E" sheet="1" objects="1"/>
  <mergeCells count="101">
    <mergeCell ref="L1:N1"/>
    <mergeCell ref="C10:D10"/>
    <mergeCell ref="A4:C4"/>
    <mergeCell ref="D3:H3"/>
    <mergeCell ref="E8:F8"/>
    <mergeCell ref="G6:H8"/>
    <mergeCell ref="I7:J7"/>
    <mergeCell ref="I5:K5"/>
    <mergeCell ref="H37:I37"/>
    <mergeCell ref="A26:G26"/>
    <mergeCell ref="K31:M31"/>
    <mergeCell ref="B41:D42"/>
    <mergeCell ref="G30:J30"/>
    <mergeCell ref="C11:D11"/>
    <mergeCell ref="I1:K1"/>
    <mergeCell ref="L5:N5"/>
    <mergeCell ref="A1:C1"/>
    <mergeCell ref="A34:D34"/>
    <mergeCell ref="G32:J32"/>
    <mergeCell ref="D30:F30"/>
    <mergeCell ref="H35:I35"/>
    <mergeCell ref="D32:F32"/>
    <mergeCell ref="D31:F31"/>
    <mergeCell ref="L2:N2"/>
    <mergeCell ref="E9:F9"/>
    <mergeCell ref="K13:K14"/>
    <mergeCell ref="A2:C2"/>
    <mergeCell ref="G28:J28"/>
    <mergeCell ref="E37:F37"/>
    <mergeCell ref="B32:C32"/>
    <mergeCell ref="A11:B11"/>
    <mergeCell ref="I2:K2"/>
    <mergeCell ref="D1:H1"/>
    <mergeCell ref="K7:L7"/>
    <mergeCell ref="A3:C3"/>
    <mergeCell ref="I4:K4"/>
    <mergeCell ref="B13:E13"/>
    <mergeCell ref="A37:D37"/>
    <mergeCell ref="D28:F28"/>
    <mergeCell ref="J34:M34"/>
    <mergeCell ref="A27:M27"/>
    <mergeCell ref="A35:D35"/>
    <mergeCell ref="E34:F34"/>
    <mergeCell ref="G31:J31"/>
    <mergeCell ref="D29:F29"/>
    <mergeCell ref="A33:M33"/>
    <mergeCell ref="J36:M36"/>
    <mergeCell ref="J22:N22"/>
    <mergeCell ref="N13:N14"/>
    <mergeCell ref="A8:B8"/>
    <mergeCell ref="E7:F7"/>
    <mergeCell ref="B28:C28"/>
    <mergeCell ref="H34:I34"/>
    <mergeCell ref="E35:F35"/>
    <mergeCell ref="K30:M30"/>
    <mergeCell ref="B19:I19"/>
    <mergeCell ref="B29:C29"/>
    <mergeCell ref="J35:M35"/>
    <mergeCell ref="A36:D36"/>
    <mergeCell ref="K32:M32"/>
    <mergeCell ref="E36:F36"/>
    <mergeCell ref="G29:J29"/>
    <mergeCell ref="A25:G25"/>
    <mergeCell ref="A19:A20"/>
    <mergeCell ref="D2:H2"/>
    <mergeCell ref="L13:L14"/>
    <mergeCell ref="A10:B10"/>
    <mergeCell ref="A5:C5"/>
    <mergeCell ref="F13:I13"/>
    <mergeCell ref="C8:D8"/>
    <mergeCell ref="E10:F10"/>
    <mergeCell ref="G9:H9"/>
    <mergeCell ref="G10:H10"/>
    <mergeCell ref="E11:F11"/>
    <mergeCell ref="C7:D7"/>
    <mergeCell ref="J12:N12"/>
    <mergeCell ref="I3:K3"/>
    <mergeCell ref="I6:L6"/>
    <mergeCell ref="C9:D9"/>
    <mergeCell ref="G11:H11"/>
    <mergeCell ref="H36:I36"/>
    <mergeCell ref="K28:M28"/>
    <mergeCell ref="B31:C31"/>
    <mergeCell ref="H26:I26"/>
    <mergeCell ref="A12:I12"/>
    <mergeCell ref="L3:N3"/>
    <mergeCell ref="M7:N7"/>
    <mergeCell ref="D5:H5"/>
    <mergeCell ref="D4:H4"/>
    <mergeCell ref="A6:B6"/>
    <mergeCell ref="A13:A14"/>
    <mergeCell ref="J17:N17"/>
    <mergeCell ref="J37:M37"/>
    <mergeCell ref="B30:C30"/>
    <mergeCell ref="K29:M29"/>
    <mergeCell ref="H25:I25"/>
    <mergeCell ref="F20:I20"/>
    <mergeCell ref="B20:E20"/>
    <mergeCell ref="M13:M14"/>
    <mergeCell ref="A9:B9"/>
    <mergeCell ref="L4:N4"/>
  </mergeCells>
  <dataValidations count="1">
    <dataValidation type="list" allowBlank="1" showInputMessage="1" showErrorMessage="1" sqref="L1:N1">
      <formula1>"RURAL,URBAN"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M18"/>
  <sheetViews>
    <sheetView zoomScaleSheetLayoutView="100" workbookViewId="0" topLeftCell="A1">
      <selection activeCell="A9" sqref="A9"/>
    </sheetView>
  </sheetViews>
  <sheetFormatPr defaultColWidth="11.00390625" defaultRowHeight="14.25"/>
  <sheetData>
    <row r="1" spans="1:13" ht="18.75">
      <c r="A1" s="408" t="s">
        <v>570</v>
      </c>
      <c r="B1" s="408"/>
      <c r="C1" s="408"/>
      <c r="D1" s="408"/>
      <c r="E1" s="409" t="str">
        <f>'comon entry'!D3</f>
        <v>school name</v>
      </c>
      <c r="F1" s="409"/>
      <c r="G1" s="409"/>
      <c r="H1" s="409"/>
      <c r="I1" s="409"/>
      <c r="J1" s="409"/>
      <c r="K1" s="409"/>
      <c r="L1" s="409"/>
      <c r="M1" s="409"/>
    </row>
    <row r="2" spans="1:13" ht="18.75">
      <c r="A2" s="408" t="s">
        <v>572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>
      <c r="A3" s="5"/>
      <c r="B3" s="410" t="s">
        <v>573</v>
      </c>
      <c r="C3" s="411"/>
      <c r="D3" s="412" t="s">
        <v>574</v>
      </c>
      <c r="E3" s="413"/>
      <c r="F3" s="414" t="s">
        <v>575</v>
      </c>
      <c r="G3" s="415"/>
      <c r="H3" s="416" t="s">
        <v>576</v>
      </c>
      <c r="I3" s="417"/>
      <c r="J3" s="418" t="s">
        <v>577</v>
      </c>
      <c r="K3" s="419"/>
      <c r="L3" s="420" t="s">
        <v>578</v>
      </c>
      <c r="M3" s="421"/>
    </row>
    <row r="4" spans="1:13" ht="14.25">
      <c r="A4" s="5"/>
      <c r="B4" s="422" t="s">
        <v>579</v>
      </c>
      <c r="C4" s="422" t="s">
        <v>580</v>
      </c>
      <c r="D4" s="423" t="s">
        <v>581</v>
      </c>
      <c r="E4" s="423" t="s">
        <v>582</v>
      </c>
      <c r="F4" s="424" t="s">
        <v>583</v>
      </c>
      <c r="G4" s="424" t="s">
        <v>584</v>
      </c>
      <c r="H4" s="425" t="s">
        <v>585</v>
      </c>
      <c r="I4" s="425" t="s">
        <v>586</v>
      </c>
      <c r="J4" s="426" t="s">
        <v>587</v>
      </c>
      <c r="K4" s="426" t="s">
        <v>588</v>
      </c>
      <c r="L4" s="427" t="s">
        <v>589</v>
      </c>
      <c r="M4" s="427" t="s">
        <v>590</v>
      </c>
    </row>
    <row r="5" spans="1:13" ht="14.25">
      <c r="A5" s="428" t="s">
        <v>591</v>
      </c>
      <c r="B5" s="429"/>
      <c r="C5" s="429">
        <v>1</v>
      </c>
      <c r="D5" s="430"/>
      <c r="E5" s="430"/>
      <c r="F5" s="431"/>
      <c r="G5" s="431"/>
      <c r="H5" s="432"/>
      <c r="I5" s="432"/>
      <c r="J5" s="433"/>
      <c r="K5" s="433"/>
      <c r="L5" s="427">
        <f>B5+D5+F5+H5+J5</f>
        <v>0</v>
      </c>
      <c r="M5" s="427">
        <f>K5+I5+G5+E5+C5</f>
        <v>1</v>
      </c>
    </row>
    <row r="6" spans="1:13" ht="14.25">
      <c r="A6" s="428" t="s">
        <v>592</v>
      </c>
      <c r="B6" s="429"/>
      <c r="C6" s="429"/>
      <c r="D6" s="430"/>
      <c r="E6" s="430"/>
      <c r="F6" s="431"/>
      <c r="G6" s="431"/>
      <c r="H6" s="432"/>
      <c r="I6" s="432"/>
      <c r="J6" s="433"/>
      <c r="K6" s="433"/>
      <c r="L6" s="427">
        <f>B6+D6+F6+H6+J6</f>
        <v>0</v>
      </c>
      <c r="M6" s="427">
        <f>K6+I6+G6+E6+C6</f>
        <v>0</v>
      </c>
    </row>
    <row r="7" spans="1:13" ht="14.25">
      <c r="A7" s="428" t="s">
        <v>593</v>
      </c>
      <c r="B7" s="429"/>
      <c r="C7" s="429"/>
      <c r="D7" s="430"/>
      <c r="E7" s="430"/>
      <c r="F7" s="431"/>
      <c r="G7" s="431"/>
      <c r="H7" s="432"/>
      <c r="I7" s="432"/>
      <c r="J7" s="433"/>
      <c r="K7" s="433"/>
      <c r="L7" s="427">
        <f>B7+D7+F7+H7+J7</f>
        <v>0</v>
      </c>
      <c r="M7" s="427">
        <f>K7+I7+G7+E7+C7</f>
        <v>0</v>
      </c>
    </row>
    <row r="8" spans="1:13" ht="14.25">
      <c r="A8" s="428" t="s">
        <v>594</v>
      </c>
      <c r="B8" s="429"/>
      <c r="C8" s="429"/>
      <c r="D8" s="430"/>
      <c r="E8" s="430"/>
      <c r="F8" s="431"/>
      <c r="G8" s="431"/>
      <c r="H8" s="432"/>
      <c r="I8" s="432"/>
      <c r="J8" s="433"/>
      <c r="K8" s="433"/>
      <c r="L8" s="427">
        <f>B8+D8+F8+H8+J8</f>
        <v>0</v>
      </c>
      <c r="M8" s="427">
        <f>K8+I8+G8+E8+C8</f>
        <v>0</v>
      </c>
    </row>
    <row r="9" spans="1:13" ht="14.25">
      <c r="A9" s="428" t="s">
        <v>595</v>
      </c>
      <c r="B9" s="429"/>
      <c r="C9" s="429"/>
      <c r="D9" s="430"/>
      <c r="E9" s="430"/>
      <c r="F9" s="431"/>
      <c r="G9" s="431"/>
      <c r="H9" s="432"/>
      <c r="I9" s="432"/>
      <c r="J9" s="433"/>
      <c r="K9" s="433"/>
      <c r="L9" s="427">
        <f>B9+D9+F9+H9+J9</f>
        <v>0</v>
      </c>
      <c r="M9" s="427">
        <f>K9+I9+G9+E9+C9</f>
        <v>0</v>
      </c>
    </row>
    <row r="10" spans="1:13" ht="14.25">
      <c r="A10" s="428" t="s">
        <v>596</v>
      </c>
      <c r="B10" s="429"/>
      <c r="C10" s="429"/>
      <c r="D10" s="430"/>
      <c r="E10" s="430"/>
      <c r="F10" s="431"/>
      <c r="G10" s="431"/>
      <c r="H10" s="432"/>
      <c r="I10" s="432"/>
      <c r="J10" s="433"/>
      <c r="K10" s="433"/>
      <c r="L10" s="427">
        <f>B10+D10+F10+H10+J10</f>
        <v>0</v>
      </c>
      <c r="M10" s="427">
        <f>K10+I10+G10+E10+C10</f>
        <v>0</v>
      </c>
    </row>
    <row r="11" spans="1:13" ht="14.25">
      <c r="A11" s="428" t="s">
        <v>597</v>
      </c>
      <c r="B11" s="429"/>
      <c r="C11" s="429"/>
      <c r="D11" s="430"/>
      <c r="E11" s="430"/>
      <c r="F11" s="431"/>
      <c r="G11" s="431"/>
      <c r="H11" s="432"/>
      <c r="I11" s="432"/>
      <c r="J11" s="433"/>
      <c r="K11" s="433"/>
      <c r="L11" s="427">
        <f>B11+D11+F11+H11+J11</f>
        <v>0</v>
      </c>
      <c r="M11" s="427">
        <f>K11+I11+G11+E11+C11</f>
        <v>0</v>
      </c>
    </row>
    <row r="12" spans="1:13" ht="14.25">
      <c r="A12" s="428" t="s">
        <v>598</v>
      </c>
      <c r="B12" s="429"/>
      <c r="C12" s="429"/>
      <c r="D12" s="430"/>
      <c r="E12" s="430"/>
      <c r="F12" s="431"/>
      <c r="G12" s="431"/>
      <c r="H12" s="432"/>
      <c r="I12" s="432"/>
      <c r="J12" s="433"/>
      <c r="K12" s="433">
        <v>1</v>
      </c>
      <c r="L12" s="427">
        <f>B12+D12+F12+H12+J12</f>
        <v>0</v>
      </c>
      <c r="M12" s="427">
        <f>K12+I12+G12+E12+C12</f>
        <v>1</v>
      </c>
    </row>
    <row r="13" spans="1:13" ht="14.25">
      <c r="A13" s="434" t="s">
        <v>599</v>
      </c>
      <c r="B13" s="434">
        <f>SUM(B5:B12)</f>
        <v>0</v>
      </c>
      <c r="C13" s="434">
        <f>SUM(C5:C12)</f>
        <v>1</v>
      </c>
      <c r="D13" s="434">
        <f>SUM(D5:D12)</f>
        <v>0</v>
      </c>
      <c r="E13" s="434">
        <f>SUM(E5:E12)</f>
        <v>0</v>
      </c>
      <c r="F13" s="434">
        <f>SUM(F5:F12)</f>
        <v>0</v>
      </c>
      <c r="G13" s="434">
        <f>SUM(G5:G12)</f>
        <v>0</v>
      </c>
      <c r="H13" s="434">
        <f>SUM(H5:H12)</f>
        <v>0</v>
      </c>
      <c r="I13" s="434">
        <f>SUM(I5:I12)</f>
        <v>0</v>
      </c>
      <c r="J13" s="434">
        <f>SUM(J5:J12)</f>
        <v>0</v>
      </c>
      <c r="K13" s="434">
        <f>SUM(K5:K12)</f>
        <v>1</v>
      </c>
      <c r="L13" s="434">
        <f>SUM(L5:L12)</f>
        <v>0</v>
      </c>
      <c r="M13" s="434">
        <f>SUM(M5:M12)</f>
        <v>2</v>
      </c>
    </row>
    <row r="14" spans="1:13" ht="14.25">
      <c r="A14" s="435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</row>
    <row r="16" spans="3:5" ht="14.25">
      <c r="C16" t="s">
        <v>686</v>
      </c>
      <c r="D16" t="s">
        <v>687</v>
      </c>
    </row>
    <row r="17" spans="2:5" ht="14.25">
      <c r="B17" t="s">
        <v>684</v>
      </c>
      <c r="C17">
        <f>SUM(J5:K9)</f>
        <v>0</v>
      </c>
      <c r="D17">
        <f>SUM(H5:I9)</f>
        <v>0</v>
      </c>
      <c r="E17">
        <f>SUM(B5:G9)</f>
        <v>1</v>
      </c>
    </row>
    <row r="18" spans="2:5" ht="14.25">
      <c r="B18" t="s">
        <v>685</v>
      </c>
      <c r="C18">
        <f>SUM(J10:K12)</f>
        <v>1</v>
      </c>
      <c r="D18">
        <f>SUM(H10:I12)</f>
        <v>0</v>
      </c>
      <c r="E18">
        <f>SUM(B10:G12)</f>
        <v>0</v>
      </c>
    </row>
  </sheetData>
  <sheetProtection password="CF6E" sheet="1" objects="1"/>
  <mergeCells count="9">
    <mergeCell ref="A1:D1"/>
    <mergeCell ref="E1:M1"/>
    <mergeCell ref="A2:M2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outlinePr summaryBelow="0" summaryRight="0"/>
  </sheetPr>
  <dimension ref="A1:I10"/>
  <sheetViews>
    <sheetView zoomScaleSheetLayoutView="100" workbookViewId="0" topLeftCell="A1">
      <selection activeCell="A6" sqref="A6:B6"/>
    </sheetView>
  </sheetViews>
  <sheetFormatPr defaultColWidth="11.00390625" defaultRowHeight="14.25"/>
  <cols>
    <col min="1" max="2" width="10.00390625" style="0" bestFit="1" customWidth="1"/>
    <col min="3" max="3" width="9.50390625" style="0" bestFit="1" customWidth="1"/>
    <col min="4" max="4" width="9.375" style="0" bestFit="1" customWidth="1"/>
    <col min="5" max="5" width="9.50390625" style="0" bestFit="1" customWidth="1"/>
    <col min="6" max="6" width="9.375" style="0" bestFit="1" customWidth="1"/>
    <col min="7" max="7" width="9.50390625" style="0" bestFit="1" customWidth="1"/>
    <col min="8" max="8" width="9.375" style="0" bestFit="1" customWidth="1"/>
  </cols>
  <sheetData>
    <row r="1" spans="1:9" ht="25.5" customHeight="1">
      <c r="A1" s="436">
        <v>43374</v>
      </c>
      <c r="B1" s="126"/>
      <c r="C1" s="990" t="s">
        <v>892</v>
      </c>
      <c r="D1" s="991"/>
      <c r="E1" s="991"/>
      <c r="F1" s="991"/>
      <c r="G1" s="991"/>
      <c r="H1" s="991"/>
      <c r="I1" s="8"/>
    </row>
    <row r="2" spans="1:9" ht="27.75" customHeight="1">
      <c r="A2" s="126"/>
      <c r="B2" s="126"/>
      <c r="C2" s="992" t="s">
        <v>893</v>
      </c>
      <c r="D2" s="993"/>
      <c r="E2" s="994" t="s">
        <v>894</v>
      </c>
      <c r="F2" s="995"/>
      <c r="G2" s="996" t="s">
        <v>895</v>
      </c>
      <c r="H2" s="997"/>
      <c r="I2" s="8"/>
    </row>
    <row r="3" spans="1:9" ht="24.75" customHeight="1">
      <c r="A3" s="126"/>
      <c r="B3" s="126"/>
      <c r="C3" s="976" t="s">
        <v>896</v>
      </c>
      <c r="D3" s="976" t="s">
        <v>897</v>
      </c>
      <c r="E3" s="977" t="s">
        <v>898</v>
      </c>
      <c r="F3" s="977" t="s">
        <v>899</v>
      </c>
      <c r="G3" s="978" t="s">
        <v>900</v>
      </c>
      <c r="H3" s="978" t="s">
        <v>901</v>
      </c>
      <c r="I3" s="8"/>
    </row>
    <row r="4" spans="1:9" ht="21.75" customHeight="1">
      <c r="A4" s="998" t="s">
        <v>903</v>
      </c>
      <c r="B4" s="999"/>
      <c r="C4" s="450"/>
      <c r="D4" s="450"/>
      <c r="E4" s="451"/>
      <c r="F4" s="451"/>
      <c r="G4" s="452"/>
      <c r="H4" s="452"/>
      <c r="I4" s="8"/>
    </row>
    <row r="5" spans="1:9" ht="21.75" customHeight="1">
      <c r="A5" s="1000" t="s">
        <v>904</v>
      </c>
      <c r="B5" s="1001"/>
      <c r="C5" s="450"/>
      <c r="D5" s="450"/>
      <c r="E5" s="451"/>
      <c r="F5" s="451"/>
      <c r="G5" s="452"/>
      <c r="H5" s="452"/>
      <c r="I5" s="8"/>
    </row>
    <row r="6" spans="1:9" ht="24.75" customHeight="1">
      <c r="A6" s="1002" t="s">
        <v>905</v>
      </c>
      <c r="B6" s="1002"/>
      <c r="C6" s="456">
        <f>C4+C5</f>
        <v>0</v>
      </c>
      <c r="D6" s="456">
        <f>D4+D5</f>
        <v>0</v>
      </c>
      <c r="E6" s="456">
        <f>E4+E5</f>
        <v>0</v>
      </c>
      <c r="F6" s="456">
        <f>F4+F5</f>
        <v>0</v>
      </c>
      <c r="G6" s="456">
        <f>G4+G5</f>
        <v>0</v>
      </c>
      <c r="H6" s="456">
        <f>H4+H5</f>
        <v>0</v>
      </c>
      <c r="I6" s="8"/>
    </row>
    <row r="7" spans="1:9" ht="14.25">
      <c r="A7" s="8"/>
      <c r="B7" s="8"/>
      <c r="C7" s="8"/>
      <c r="D7" s="8"/>
      <c r="E7" s="8"/>
      <c r="F7" s="8"/>
      <c r="G7" s="8"/>
      <c r="H7" s="8"/>
      <c r="I7" s="8"/>
    </row>
    <row r="8" spans="1:9" ht="14.25">
      <c r="A8" s="8"/>
      <c r="B8" s="8"/>
      <c r="C8" s="8"/>
      <c r="D8" s="8"/>
      <c r="E8" s="8"/>
      <c r="F8" s="8"/>
      <c r="G8" s="8"/>
      <c r="H8" s="8"/>
      <c r="I8" s="8"/>
    </row>
    <row r="9" spans="1:9" ht="14.25">
      <c r="A9" s="8"/>
      <c r="B9" s="8"/>
      <c r="C9" s="8"/>
      <c r="D9" s="8"/>
      <c r="E9" s="8"/>
      <c r="F9" s="8"/>
      <c r="G9" s="8"/>
      <c r="H9" s="8"/>
      <c r="I9" s="8"/>
    </row>
    <row r="10" spans="1:9" ht="18">
      <c r="A10" s="8"/>
      <c r="B10" s="8"/>
      <c r="C10" s="8"/>
      <c r="D10" s="8"/>
      <c r="E10" s="8"/>
      <c r="F10" s="146"/>
      <c r="G10" s="8"/>
      <c r="H10" s="8"/>
      <c r="I10" s="8"/>
    </row>
  </sheetData>
  <sheetProtection password="CF6E" sheet="1" objects="1"/>
  <mergeCells count="8">
    <mergeCell ref="A1:B3"/>
    <mergeCell ref="A4:B4"/>
    <mergeCell ref="A5:B5"/>
    <mergeCell ref="A6:B6"/>
    <mergeCell ref="C2:D2"/>
    <mergeCell ref="C1:H1"/>
    <mergeCell ref="E2:F2"/>
    <mergeCell ref="G2:H2"/>
  </mergeCells>
  <printOptions/>
  <pageMargins left="0.7" right="0.7" top="0.75" bottom="0.75" header="0.3" footer="0.3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</sheetPr>
  <dimension ref="A1:F23"/>
  <sheetViews>
    <sheetView zoomScale="65" zoomScaleNormal="65" zoomScaleSheetLayoutView="100" workbookViewId="0" topLeftCell="A1">
      <selection activeCell="A10" sqref="A10"/>
    </sheetView>
  </sheetViews>
  <sheetFormatPr defaultColWidth="11.00390625" defaultRowHeight="14.25"/>
  <cols>
    <col min="1" max="5" width="20.50390625" style="0" bestFit="1" customWidth="1"/>
  </cols>
  <sheetData>
    <row r="1" spans="1:6" ht="30" customHeight="1">
      <c r="A1" s="712" t="s">
        <v>865</v>
      </c>
      <c r="B1" s="713"/>
      <c r="C1" s="713"/>
      <c r="D1" s="713"/>
      <c r="E1" s="713"/>
      <c r="F1" s="958"/>
    </row>
    <row r="2" spans="1:6" ht="30" customHeight="1">
      <c r="A2" s="959">
        <f>'comon entry'!D2</f>
        <v>43422</v>
      </c>
      <c r="B2" s="960" t="s">
        <v>866</v>
      </c>
      <c r="C2" s="960" t="s">
        <v>867</v>
      </c>
      <c r="D2" s="960" t="s">
        <v>868</v>
      </c>
      <c r="E2" s="960" t="s">
        <v>869</v>
      </c>
      <c r="F2" s="961"/>
    </row>
    <row r="3" spans="1:6" ht="30" customHeight="1">
      <c r="A3" s="962" t="s">
        <v>870</v>
      </c>
      <c r="B3" s="963"/>
      <c r="C3" s="963"/>
      <c r="D3" s="963"/>
      <c r="E3" s="963"/>
      <c r="F3" s="958"/>
    </row>
    <row r="4" spans="1:6" ht="30" customHeight="1">
      <c r="A4" s="964" t="s">
        <v>880</v>
      </c>
      <c r="B4" s="965"/>
      <c r="C4" s="965"/>
      <c r="D4" s="966">
        <f>Primary!Q37*E6</f>
        <v>4.13</v>
      </c>
      <c r="E4" s="966">
        <f>B4+C4-D4</f>
        <v>-4.13</v>
      </c>
      <c r="F4" s="958"/>
    </row>
    <row r="5" spans="1:6" ht="30" customHeight="1">
      <c r="A5" s="964" t="s">
        <v>881</v>
      </c>
      <c r="B5" s="965"/>
      <c r="C5" s="965"/>
      <c r="D5" s="966">
        <f>'Upper Primary'!Q37*E7</f>
        <v>6.18</v>
      </c>
      <c r="E5" s="966">
        <f>B5+C5-D5</f>
        <v>-6.18</v>
      </c>
      <c r="F5" s="958"/>
    </row>
    <row r="6" spans="1:6" ht="30" customHeight="1">
      <c r="A6" s="967" t="s">
        <v>872</v>
      </c>
      <c r="B6" s="968"/>
      <c r="C6" s="968"/>
      <c r="D6" s="969"/>
      <c r="E6" s="970">
        <v>4.13</v>
      </c>
      <c r="F6" s="971"/>
    </row>
    <row r="7" spans="1:6" ht="30" customHeight="1">
      <c r="A7" s="967" t="s">
        <v>873</v>
      </c>
      <c r="B7" s="968"/>
      <c r="C7" s="968"/>
      <c r="D7" s="969"/>
      <c r="E7" s="970">
        <v>6.18</v>
      </c>
      <c r="F7" s="971"/>
    </row>
    <row r="8" spans="1:6" ht="30" customHeight="1">
      <c r="A8" s="958"/>
      <c r="B8" s="958"/>
      <c r="C8" s="958"/>
      <c r="D8" s="958"/>
      <c r="E8" s="958"/>
      <c r="F8" s="958"/>
    </row>
    <row r="9" spans="1:6" ht="30" customHeight="1">
      <c r="A9" s="712" t="s">
        <v>706</v>
      </c>
      <c r="B9" s="972"/>
      <c r="C9" s="972"/>
      <c r="D9" s="972"/>
      <c r="E9" s="972"/>
      <c r="F9" s="958"/>
    </row>
    <row r="10" spans="1:6" ht="30" customHeight="1">
      <c r="A10" s="959">
        <f>A2</f>
        <v>43422</v>
      </c>
      <c r="B10" s="960" t="s">
        <v>875</v>
      </c>
      <c r="C10" s="960" t="s">
        <v>876</v>
      </c>
      <c r="D10" s="960" t="s">
        <v>877</v>
      </c>
      <c r="E10" s="960" t="s">
        <v>878</v>
      </c>
      <c r="F10" s="973"/>
    </row>
    <row r="11" spans="1:6" ht="30" customHeight="1">
      <c r="A11" s="962" t="s">
        <v>874</v>
      </c>
      <c r="B11" s="963"/>
      <c r="C11" s="963"/>
      <c r="D11" s="963"/>
      <c r="E11" s="963"/>
      <c r="F11" s="973"/>
    </row>
    <row r="12" spans="1:6" ht="30" customHeight="1">
      <c r="A12" s="964" t="s">
        <v>879</v>
      </c>
      <c r="B12" s="965"/>
      <c r="C12" s="965"/>
      <c r="D12" s="966">
        <f>Primary!M37*150/1000*E14</f>
        <v>5.25</v>
      </c>
      <c r="E12" s="966">
        <f>B12+C12-D12</f>
        <v>-5.25</v>
      </c>
      <c r="F12" s="973"/>
    </row>
    <row r="13" spans="1:6" ht="30" customHeight="1">
      <c r="A13" s="964" t="s">
        <v>882</v>
      </c>
      <c r="B13" s="965"/>
      <c r="C13" s="965"/>
      <c r="D13" s="966">
        <f>'Upper Primary'!V37*E14</f>
        <v>7</v>
      </c>
      <c r="E13" s="966">
        <f>B13+C13-D13</f>
        <v>-7</v>
      </c>
      <c r="F13" s="973"/>
    </row>
    <row r="14" spans="1:6" ht="30" customHeight="1">
      <c r="A14" s="967" t="s">
        <v>709</v>
      </c>
      <c r="B14" s="974"/>
      <c r="C14" s="974"/>
      <c r="D14" s="975"/>
      <c r="E14" s="970">
        <v>35</v>
      </c>
      <c r="F14" s="973"/>
    </row>
    <row r="15" spans="1:6" ht="30" customHeight="1">
      <c r="A15" s="973"/>
      <c r="B15" s="973"/>
      <c r="C15" s="973"/>
      <c r="D15" s="973"/>
      <c r="E15" s="973"/>
      <c r="F15" s="973"/>
    </row>
    <row r="16" spans="1:6" ht="30" customHeight="1">
      <c r="A16" s="712" t="s">
        <v>883</v>
      </c>
      <c r="B16" s="713"/>
      <c r="C16" s="713"/>
      <c r="D16" s="713"/>
      <c r="E16" s="713"/>
      <c r="F16" s="973"/>
    </row>
    <row r="17" spans="1:6" ht="30" customHeight="1">
      <c r="A17" s="959">
        <f>A10</f>
        <v>43422</v>
      </c>
      <c r="B17" s="960" t="s">
        <v>886</v>
      </c>
      <c r="C17" s="960" t="s">
        <v>887</v>
      </c>
      <c r="D17" s="960" t="s">
        <v>888</v>
      </c>
      <c r="E17" s="960" t="s">
        <v>889</v>
      </c>
      <c r="F17" s="973"/>
    </row>
    <row r="18" spans="1:6" ht="30" customHeight="1">
      <c r="A18" s="962" t="s">
        <v>884</v>
      </c>
      <c r="B18" s="963"/>
      <c r="C18" s="963"/>
      <c r="D18" s="963"/>
      <c r="E18" s="963"/>
      <c r="F18" s="973"/>
    </row>
    <row r="19" spans="1:6" ht="30" customHeight="1">
      <c r="A19" s="964" t="s">
        <v>891</v>
      </c>
      <c r="B19" s="965"/>
      <c r="C19" s="965"/>
      <c r="D19" s="966">
        <f>'comon entry'!J35+'comon entry'!J36+'comon entry'!J37</f>
        <v>1320</v>
      </c>
      <c r="E19" s="966">
        <f>B19+C19-D19</f>
        <v>-1320</v>
      </c>
      <c r="F19" s="973"/>
    </row>
    <row r="20" spans="1:6" ht="23.25">
      <c r="A20" s="973"/>
      <c r="B20" s="973"/>
      <c r="C20" s="973"/>
      <c r="D20" s="973"/>
      <c r="E20" s="973"/>
      <c r="F20" s="973"/>
    </row>
    <row r="21" spans="1:6" ht="23.25">
      <c r="A21" s="973"/>
      <c r="B21" s="973"/>
      <c r="C21" s="973"/>
      <c r="D21" s="973"/>
      <c r="E21" s="973"/>
      <c r="F21" s="973"/>
    </row>
    <row r="22" spans="1:6" ht="23.25">
      <c r="A22" s="973"/>
      <c r="B22" s="973"/>
      <c r="C22" s="973"/>
      <c r="D22" s="973"/>
      <c r="E22" s="973"/>
      <c r="F22" s="973"/>
    </row>
    <row r="23" spans="1:6" ht="23.25">
      <c r="A23" s="973"/>
      <c r="B23" s="973"/>
      <c r="C23" s="973"/>
      <c r="D23" s="973"/>
      <c r="E23" s="973"/>
      <c r="F23" s="973"/>
    </row>
  </sheetData>
  <sheetProtection password="CF6E" sheet="1" objects="1"/>
  <mergeCells count="18">
    <mergeCell ref="A1:E1"/>
    <mergeCell ref="A6:D6"/>
    <mergeCell ref="B2:B3"/>
    <mergeCell ref="A7:D7"/>
    <mergeCell ref="A9:E9"/>
    <mergeCell ref="A16:E16"/>
    <mergeCell ref="A14:D14"/>
    <mergeCell ref="B17:B18"/>
    <mergeCell ref="C2:C3"/>
    <mergeCell ref="E17:E18"/>
    <mergeCell ref="D10:D11"/>
    <mergeCell ref="D2:D3"/>
    <mergeCell ref="E10:E11"/>
    <mergeCell ref="E2:E3"/>
    <mergeCell ref="C17:C18"/>
    <mergeCell ref="B10:B11"/>
    <mergeCell ref="C10:C11"/>
    <mergeCell ref="D17:D18"/>
  </mergeCells>
  <printOptions/>
  <pageMargins left="0.7" right="0.7" top="0.75" bottom="0.75" header="0.3" footer="0.3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50"/>
  <sheetViews>
    <sheetView workbookViewId="0" topLeftCell="B1">
      <pane xSplit="2" ySplit="5" topLeftCell="Y6" activePane="bottomRight" state="frozen"/>
      <selection pane="bottomRight" activeCell="B1" sqref="B1:T1"/>
    </sheetView>
  </sheetViews>
  <sheetFormatPr defaultColWidth="11.00390625" defaultRowHeight="14.25"/>
  <cols>
    <col min="1" max="21" width="10.00390625" style="737" bestFit="1" customWidth="1"/>
    <col min="22" max="22" width="11.75390625" style="737" bestFit="1" customWidth="1"/>
    <col min="23" max="256" width="10.00390625" style="737" bestFit="1" customWidth="1"/>
  </cols>
  <sheetData>
    <row r="1" spans="1:23" ht="27">
      <c r="A1" s="738"/>
      <c r="B1" s="951" t="s">
        <v>864</v>
      </c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744"/>
      <c r="V1" s="745"/>
      <c r="W1" s="746"/>
    </row>
    <row r="2" spans="1:23" ht="14.25">
      <c r="A2" s="747"/>
      <c r="B2" s="917" t="s">
        <v>853</v>
      </c>
      <c r="C2" s="918" t="s">
        <v>854</v>
      </c>
      <c r="D2" s="913" t="s">
        <v>855</v>
      </c>
      <c r="E2" s="913"/>
      <c r="F2" s="913" t="s">
        <v>856</v>
      </c>
      <c r="G2" s="913"/>
      <c r="H2" s="913" t="s">
        <v>857</v>
      </c>
      <c r="I2" s="913"/>
      <c r="J2" s="913" t="s">
        <v>858</v>
      </c>
      <c r="K2" s="913"/>
      <c r="L2" s="751" t="s">
        <v>859</v>
      </c>
      <c r="M2" s="751" t="s">
        <v>860</v>
      </c>
      <c r="N2" s="919" t="s">
        <v>861</v>
      </c>
      <c r="O2" s="920"/>
      <c r="P2" s="920"/>
      <c r="Q2" s="921"/>
      <c r="R2" s="913" t="s">
        <v>862</v>
      </c>
      <c r="S2" s="913"/>
      <c r="T2" s="913" t="s">
        <v>863</v>
      </c>
      <c r="U2" s="914"/>
      <c r="V2" s="922" t="s">
        <v>712</v>
      </c>
      <c r="W2" s="757"/>
    </row>
    <row r="3" spans="1:23" ht="15.75">
      <c r="A3" s="747"/>
      <c r="B3" s="917"/>
      <c r="C3" s="918"/>
      <c r="D3" s="913"/>
      <c r="E3" s="913"/>
      <c r="F3" s="913"/>
      <c r="G3" s="913"/>
      <c r="H3" s="913"/>
      <c r="I3" s="913"/>
      <c r="J3" s="913"/>
      <c r="K3" s="913"/>
      <c r="L3" s="751"/>
      <c r="M3" s="751"/>
      <c r="N3" s="923"/>
      <c r="O3" s="924"/>
      <c r="P3" s="924"/>
      <c r="Q3" s="925"/>
      <c r="R3" s="913"/>
      <c r="S3" s="913"/>
      <c r="T3" s="913"/>
      <c r="U3" s="914"/>
      <c r="V3" s="922"/>
      <c r="W3" s="757"/>
    </row>
    <row r="4" spans="1:23" ht="15.75">
      <c r="A4" s="747"/>
      <c r="B4" s="917"/>
      <c r="C4" s="918"/>
      <c r="D4" s="913"/>
      <c r="E4" s="913"/>
      <c r="F4" s="913"/>
      <c r="G4" s="913"/>
      <c r="H4" s="913"/>
      <c r="I4" s="913"/>
      <c r="J4" s="913"/>
      <c r="K4" s="913"/>
      <c r="L4" s="751"/>
      <c r="M4" s="751"/>
      <c r="N4" s="926" t="s">
        <v>216</v>
      </c>
      <c r="O4" s="926" t="s">
        <v>217</v>
      </c>
      <c r="P4" s="926" t="s">
        <v>218</v>
      </c>
      <c r="Q4" s="926" t="s">
        <v>219</v>
      </c>
      <c r="R4" s="913"/>
      <c r="S4" s="913"/>
      <c r="T4" s="913"/>
      <c r="U4" s="914"/>
      <c r="V4" s="922"/>
      <c r="W4" s="757"/>
    </row>
    <row r="5" spans="1:23" ht="18">
      <c r="A5" s="762" t="s">
        <v>220</v>
      </c>
      <c r="B5" s="763" t="s">
        <v>221</v>
      </c>
      <c r="C5" s="928"/>
      <c r="D5" s="912" t="s">
        <v>222</v>
      </c>
      <c r="E5" s="911" t="s">
        <v>223</v>
      </c>
      <c r="F5" s="929" t="s">
        <v>224</v>
      </c>
      <c r="G5" s="930" t="s">
        <v>225</v>
      </c>
      <c r="H5" s="929" t="s">
        <v>226</v>
      </c>
      <c r="I5" s="930" t="s">
        <v>227</v>
      </c>
      <c r="J5" s="929" t="s">
        <v>228</v>
      </c>
      <c r="K5" s="930" t="s">
        <v>229</v>
      </c>
      <c r="L5" s="915" t="s">
        <v>230</v>
      </c>
      <c r="M5" s="915" t="s">
        <v>231</v>
      </c>
      <c r="N5" s="931"/>
      <c r="O5" s="931"/>
      <c r="P5" s="931"/>
      <c r="Q5" s="931"/>
      <c r="R5" s="910" t="s">
        <v>232</v>
      </c>
      <c r="S5" s="911" t="s">
        <v>233</v>
      </c>
      <c r="T5" s="912" t="s">
        <v>234</v>
      </c>
      <c r="U5" s="911" t="s">
        <v>235</v>
      </c>
      <c r="V5" s="932" t="s">
        <v>716</v>
      </c>
      <c r="W5" s="757"/>
    </row>
    <row r="6" spans="1:23" ht="14.25">
      <c r="A6" s="773">
        <v>1</v>
      </c>
      <c r="B6" s="774">
        <f>EOMONTH('comon entry'!D2,-1)+1</f>
        <v>43405</v>
      </c>
      <c r="C6" s="717">
        <f>WEEKDAY(B6,1)</f>
        <v>5</v>
      </c>
      <c r="D6" s="183">
        <f>'comon entry'!E18</f>
        <v>0</v>
      </c>
      <c r="E6" s="184">
        <f>'comon entry'!I18</f>
        <v>0</v>
      </c>
      <c r="F6" s="775">
        <f>NAMAKN!L5+NAMAKN!L6+NAMAKN!L7+NAMAKN!L8+NAMAKN!L9</f>
        <v>0</v>
      </c>
      <c r="G6" s="776">
        <f>NAMAKN!M5+NAMAKN!M6+NAMAKN!M7+NAMAKN!M8+NAMAKN!M9</f>
        <v>1</v>
      </c>
      <c r="H6" s="185">
        <v>1</v>
      </c>
      <c r="I6" s="186"/>
      <c r="J6" s="775">
        <f>H6</f>
        <v>1</v>
      </c>
      <c r="K6" s="776">
        <f>I6</f>
        <v>0</v>
      </c>
      <c r="L6" s="187">
        <f>H6+I6</f>
        <v>1</v>
      </c>
      <c r="M6" s="187">
        <f>J6+K6</f>
        <v>1</v>
      </c>
      <c r="N6" s="188"/>
      <c r="O6" s="187"/>
      <c r="P6" s="187">
        <f>Q6-(N6+O6)</f>
        <v>1</v>
      </c>
      <c r="Q6" s="187">
        <f>M6</f>
        <v>1</v>
      </c>
      <c r="R6" s="777">
        <f>IF(OR(C6=2,C6=4,C6=6,C6=7),Q6/10,0)</f>
        <v>0</v>
      </c>
      <c r="S6" s="184">
        <f>IF(OR(C6=3,C6=5),Q6/10,0)</f>
        <v>0.1</v>
      </c>
      <c r="T6" s="183">
        <f>D6-R6</f>
        <v>0</v>
      </c>
      <c r="U6" s="184">
        <f>E6-S6</f>
        <v>-0.1</v>
      </c>
      <c r="V6" s="778">
        <f>IF(C6=1,0,Q6*150/1000)</f>
        <v>0.15</v>
      </c>
      <c r="W6" s="779"/>
    </row>
    <row r="7" spans="1:23" ht="14.25">
      <c r="A7" s="773">
        <v>2</v>
      </c>
      <c r="B7" s="774">
        <f>B6+1</f>
        <v>43406</v>
      </c>
      <c r="C7" s="717">
        <f>WEEKDAY(B7,1)</f>
        <v>6</v>
      </c>
      <c r="D7" s="183">
        <f>T6</f>
        <v>0</v>
      </c>
      <c r="E7" s="184">
        <f>U6</f>
        <v>-0.1</v>
      </c>
      <c r="F7" s="775">
        <f>F6</f>
        <v>0</v>
      </c>
      <c r="G7" s="776">
        <f>G6</f>
        <v>1</v>
      </c>
      <c r="H7" s="185"/>
      <c r="I7" s="186"/>
      <c r="J7" s="775">
        <f>H7</f>
        <v>0</v>
      </c>
      <c r="K7" s="776">
        <f>I7</f>
        <v>0</v>
      </c>
      <c r="L7" s="187">
        <f>H7+I7</f>
        <v>0</v>
      </c>
      <c r="M7" s="187">
        <f>J7+K7</f>
        <v>0</v>
      </c>
      <c r="N7" s="188"/>
      <c r="O7" s="187"/>
      <c r="P7" s="187">
        <f>Q7-(N7+O7)</f>
        <v>0</v>
      </c>
      <c r="Q7" s="187">
        <f>M7</f>
        <v>0</v>
      </c>
      <c r="R7" s="777">
        <f>IF(OR(C7=2,C7=4,C7=6,C7=7),Q7/10,0)</f>
        <v>0</v>
      </c>
      <c r="S7" s="184">
        <f>IF(OR(C7=3,C7=5),Q7/10,0)</f>
        <v>0</v>
      </c>
      <c r="T7" s="183">
        <f>D7-R7</f>
        <v>0</v>
      </c>
      <c r="U7" s="184">
        <f>E7-S7</f>
        <v>-0.1</v>
      </c>
      <c r="V7" s="778">
        <f>IF(C7=1,0,Q7*150/1000)</f>
        <v>0</v>
      </c>
      <c r="W7" s="779"/>
    </row>
    <row r="8" spans="1:23" ht="14.25">
      <c r="A8" s="773">
        <v>3</v>
      </c>
      <c r="B8" s="774">
        <f>B7+1</f>
        <v>43407</v>
      </c>
      <c r="C8" s="717">
        <f>WEEKDAY(B8,1)</f>
        <v>7</v>
      </c>
      <c r="D8" s="183">
        <f>T7</f>
        <v>0</v>
      </c>
      <c r="E8" s="184">
        <f>U7</f>
        <v>-0.1</v>
      </c>
      <c r="F8" s="775">
        <f>F7</f>
        <v>0</v>
      </c>
      <c r="G8" s="776">
        <f>G7</f>
        <v>1</v>
      </c>
      <c r="H8" s="185"/>
      <c r="I8" s="186"/>
      <c r="J8" s="775">
        <f>H8</f>
        <v>0</v>
      </c>
      <c r="K8" s="776">
        <f>I8</f>
        <v>0</v>
      </c>
      <c r="L8" s="187">
        <f>H8+I8</f>
        <v>0</v>
      </c>
      <c r="M8" s="187">
        <f>J8+K8</f>
        <v>0</v>
      </c>
      <c r="N8" s="188"/>
      <c r="O8" s="187"/>
      <c r="P8" s="187">
        <f>Q8-(N8+O8)</f>
        <v>0</v>
      </c>
      <c r="Q8" s="187">
        <f>M8</f>
        <v>0</v>
      </c>
      <c r="R8" s="777">
        <f>IF(OR(C8=2,C8=4,C8=6,C8=7),Q8/10,0)</f>
        <v>0</v>
      </c>
      <c r="S8" s="184">
        <f>IF(OR(C8=3,C8=5),Q8/10,0)</f>
        <v>0</v>
      </c>
      <c r="T8" s="183">
        <f>D8-R8</f>
        <v>0</v>
      </c>
      <c r="U8" s="184">
        <f>E8-S8</f>
        <v>-0.1</v>
      </c>
      <c r="V8" s="778">
        <f>IF(C8=1,0,Q8*150/1000)</f>
        <v>0</v>
      </c>
      <c r="W8" s="779"/>
    </row>
    <row r="9" spans="1:23" ht="14.25">
      <c r="A9" s="773">
        <v>4</v>
      </c>
      <c r="B9" s="774">
        <f>B8+1</f>
        <v>43408</v>
      </c>
      <c r="C9" s="717">
        <f>WEEKDAY(B9,1)</f>
        <v>1</v>
      </c>
      <c r="D9" s="183">
        <f>T8</f>
        <v>0</v>
      </c>
      <c r="E9" s="184">
        <f>U8</f>
        <v>-0.1</v>
      </c>
      <c r="F9" s="775">
        <f>F8</f>
        <v>0</v>
      </c>
      <c r="G9" s="776">
        <f>G8</f>
        <v>1</v>
      </c>
      <c r="H9" s="185"/>
      <c r="I9" s="186"/>
      <c r="J9" s="775">
        <f>H9</f>
        <v>0</v>
      </c>
      <c r="K9" s="776">
        <f>I9</f>
        <v>0</v>
      </c>
      <c r="L9" s="187">
        <f>H9+I9</f>
        <v>0</v>
      </c>
      <c r="M9" s="187">
        <f>J9+K9</f>
        <v>0</v>
      </c>
      <c r="N9" s="188"/>
      <c r="O9" s="187"/>
      <c r="P9" s="187">
        <f>Q9-(N9+O9)</f>
        <v>0</v>
      </c>
      <c r="Q9" s="187">
        <f>M9</f>
        <v>0</v>
      </c>
      <c r="R9" s="777">
        <f>IF(OR(C9=2,C9=4,C9=6,C9=7),Q9/10,0)</f>
        <v>0</v>
      </c>
      <c r="S9" s="184">
        <f>IF(OR(C9=3,C9=5),Q9/10,0)</f>
        <v>0</v>
      </c>
      <c r="T9" s="183">
        <f>D9-R9</f>
        <v>0</v>
      </c>
      <c r="U9" s="184">
        <f>E9-S9</f>
        <v>-0.1</v>
      </c>
      <c r="V9" s="778">
        <f>IF(C9=1,0,Q9*150/1000)</f>
        <v>0</v>
      </c>
      <c r="W9" s="779"/>
    </row>
    <row r="10" spans="1:23" ht="14.25">
      <c r="A10" s="773">
        <v>5</v>
      </c>
      <c r="B10" s="774">
        <f>B9+1</f>
        <v>43409</v>
      </c>
      <c r="C10" s="717">
        <f>WEEKDAY(B10,1)</f>
        <v>2</v>
      </c>
      <c r="D10" s="183">
        <f>T9</f>
        <v>0</v>
      </c>
      <c r="E10" s="184">
        <f>U9</f>
        <v>-0.1</v>
      </c>
      <c r="F10" s="775">
        <f>F9</f>
        <v>0</v>
      </c>
      <c r="G10" s="776">
        <f>G9</f>
        <v>1</v>
      </c>
      <c r="H10" s="185"/>
      <c r="I10" s="186"/>
      <c r="J10" s="775">
        <f>H10</f>
        <v>0</v>
      </c>
      <c r="K10" s="776">
        <f>I10</f>
        <v>0</v>
      </c>
      <c r="L10" s="187">
        <f>H10+I10</f>
        <v>0</v>
      </c>
      <c r="M10" s="187">
        <f>J10+K10</f>
        <v>0</v>
      </c>
      <c r="N10" s="188"/>
      <c r="O10" s="187"/>
      <c r="P10" s="187">
        <f>Q10-(N10+O10)</f>
        <v>0</v>
      </c>
      <c r="Q10" s="187">
        <f>M10</f>
        <v>0</v>
      </c>
      <c r="R10" s="777">
        <f>IF(OR(C10=2,C10=4,C10=6,C10=7),Q10/10,0)</f>
        <v>0</v>
      </c>
      <c r="S10" s="184">
        <f>IF(OR(C10=3,C10=5),Q10/10,0)</f>
        <v>0</v>
      </c>
      <c r="T10" s="183">
        <f>D10-R10</f>
        <v>0</v>
      </c>
      <c r="U10" s="184">
        <f>E10-S10</f>
        <v>-0.1</v>
      </c>
      <c r="V10" s="778">
        <f>IF(C10=1,0,Q10*150/1000)</f>
        <v>0</v>
      </c>
      <c r="W10" s="779"/>
    </row>
    <row r="11" spans="1:23" ht="14.25">
      <c r="A11" s="773">
        <v>6</v>
      </c>
      <c r="B11" s="774">
        <f>B10+1</f>
        <v>43410</v>
      </c>
      <c r="C11" s="717">
        <f>WEEKDAY(B11,1)</f>
        <v>3</v>
      </c>
      <c r="D11" s="183">
        <f>T10</f>
        <v>0</v>
      </c>
      <c r="E11" s="184">
        <f>U10</f>
        <v>-0.1</v>
      </c>
      <c r="F11" s="775">
        <f>F10</f>
        <v>0</v>
      </c>
      <c r="G11" s="776">
        <f>G10</f>
        <v>1</v>
      </c>
      <c r="H11" s="185"/>
      <c r="I11" s="186"/>
      <c r="J11" s="775">
        <f>H11</f>
        <v>0</v>
      </c>
      <c r="K11" s="776">
        <f>I11</f>
        <v>0</v>
      </c>
      <c r="L11" s="187">
        <f>H11+I11</f>
        <v>0</v>
      </c>
      <c r="M11" s="187">
        <f>J11+K11</f>
        <v>0</v>
      </c>
      <c r="N11" s="188"/>
      <c r="O11" s="187"/>
      <c r="P11" s="187">
        <f>Q11-(N11+O11)</f>
        <v>0</v>
      </c>
      <c r="Q11" s="187">
        <f>M11</f>
        <v>0</v>
      </c>
      <c r="R11" s="777">
        <f>IF(OR(C11=2,C11=4,C11=6,C11=7),Q11/10,0)</f>
        <v>0</v>
      </c>
      <c r="S11" s="184">
        <f>IF(OR(C11=3,C11=5),Q11/10,0)</f>
        <v>0</v>
      </c>
      <c r="T11" s="183">
        <f>D11-R11</f>
        <v>0</v>
      </c>
      <c r="U11" s="184">
        <f>E11-S11</f>
        <v>-0.1</v>
      </c>
      <c r="V11" s="778">
        <f>IF(C11=1,0,Q11*150/1000)</f>
        <v>0</v>
      </c>
      <c r="W11" s="779"/>
    </row>
    <row r="12" spans="1:23" ht="14.25">
      <c r="A12" s="773">
        <v>7</v>
      </c>
      <c r="B12" s="774">
        <f>B11+1</f>
        <v>43411</v>
      </c>
      <c r="C12" s="717">
        <f>WEEKDAY(B12,1)</f>
        <v>4</v>
      </c>
      <c r="D12" s="183">
        <f>T11</f>
        <v>0</v>
      </c>
      <c r="E12" s="184">
        <f>U11</f>
        <v>-0.1</v>
      </c>
      <c r="F12" s="775">
        <f>F11</f>
        <v>0</v>
      </c>
      <c r="G12" s="776">
        <f>G11</f>
        <v>1</v>
      </c>
      <c r="H12" s="185"/>
      <c r="I12" s="186"/>
      <c r="J12" s="775">
        <f>H12</f>
        <v>0</v>
      </c>
      <c r="K12" s="776">
        <f>I12</f>
        <v>0</v>
      </c>
      <c r="L12" s="187">
        <f>H12+I12</f>
        <v>0</v>
      </c>
      <c r="M12" s="187">
        <f>J12+K12</f>
        <v>0</v>
      </c>
      <c r="N12" s="188"/>
      <c r="O12" s="187"/>
      <c r="P12" s="187">
        <f>Q12-(N12+O12)</f>
        <v>0</v>
      </c>
      <c r="Q12" s="187">
        <f>M12</f>
        <v>0</v>
      </c>
      <c r="R12" s="777">
        <f>IF(OR(C12=2,C12=4,C12=6,C12=7),Q12/10,0)</f>
        <v>0</v>
      </c>
      <c r="S12" s="184">
        <f>IF(OR(C12=3,C12=5),Q12/10,0)</f>
        <v>0</v>
      </c>
      <c r="T12" s="183">
        <f>D12-R12</f>
        <v>0</v>
      </c>
      <c r="U12" s="184">
        <f>E12-S12</f>
        <v>-0.1</v>
      </c>
      <c r="V12" s="778">
        <f>IF(C12=1,0,Q12*150/1000)</f>
        <v>0</v>
      </c>
      <c r="W12" s="779"/>
    </row>
    <row r="13" spans="1:23" ht="14.25">
      <c r="A13" s="773">
        <v>8</v>
      </c>
      <c r="B13" s="774">
        <f>B12+1</f>
        <v>43412</v>
      </c>
      <c r="C13" s="717">
        <f>WEEKDAY(B13,1)</f>
        <v>5</v>
      </c>
      <c r="D13" s="183">
        <f>T12</f>
        <v>0</v>
      </c>
      <c r="E13" s="184">
        <f>U12</f>
        <v>-0.1</v>
      </c>
      <c r="F13" s="775">
        <f>F12</f>
        <v>0</v>
      </c>
      <c r="G13" s="776">
        <f>G12</f>
        <v>1</v>
      </c>
      <c r="H13" s="185"/>
      <c r="I13" s="186"/>
      <c r="J13" s="775">
        <f>H13</f>
        <v>0</v>
      </c>
      <c r="K13" s="776">
        <f>I13</f>
        <v>0</v>
      </c>
      <c r="L13" s="187">
        <f>H13+I13</f>
        <v>0</v>
      </c>
      <c r="M13" s="187">
        <f>J13+K13</f>
        <v>0</v>
      </c>
      <c r="N13" s="188"/>
      <c r="O13" s="187"/>
      <c r="P13" s="187">
        <f>Q13-(N13+O13)</f>
        <v>0</v>
      </c>
      <c r="Q13" s="187">
        <f>M13</f>
        <v>0</v>
      </c>
      <c r="R13" s="793">
        <f>IF(OR(C13=2,C13=4,C13=6,C13=7),Q13/10,0)</f>
        <v>0</v>
      </c>
      <c r="S13" s="184">
        <f>IF(OR(C13=3,C13=5),Q13/10,0)</f>
        <v>0</v>
      </c>
      <c r="T13" s="183">
        <f>D13-R13</f>
        <v>0</v>
      </c>
      <c r="U13" s="184">
        <f>E13-S13</f>
        <v>-0.1</v>
      </c>
      <c r="V13" s="778">
        <f>IF(C13=1,0,Q13*150/1000)</f>
        <v>0</v>
      </c>
      <c r="W13" s="779"/>
    </row>
    <row r="14" spans="1:23" ht="14.25">
      <c r="A14" s="773">
        <v>9</v>
      </c>
      <c r="B14" s="774">
        <f>B13+1</f>
        <v>43413</v>
      </c>
      <c r="C14" s="717">
        <f>WEEKDAY(B14,1)</f>
        <v>6</v>
      </c>
      <c r="D14" s="183">
        <f>T13</f>
        <v>0</v>
      </c>
      <c r="E14" s="184">
        <f>U13</f>
        <v>-0.1</v>
      </c>
      <c r="F14" s="775">
        <f>F13</f>
        <v>0</v>
      </c>
      <c r="G14" s="776">
        <f>G13</f>
        <v>1</v>
      </c>
      <c r="H14" s="185"/>
      <c r="I14" s="186"/>
      <c r="J14" s="775">
        <f>H14</f>
        <v>0</v>
      </c>
      <c r="K14" s="776">
        <f>I14</f>
        <v>0</v>
      </c>
      <c r="L14" s="187">
        <f>H14+I14</f>
        <v>0</v>
      </c>
      <c r="M14" s="187">
        <f>J14+K14</f>
        <v>0</v>
      </c>
      <c r="N14" s="188"/>
      <c r="O14" s="187"/>
      <c r="P14" s="187">
        <f>Q14-(N14+O14)</f>
        <v>0</v>
      </c>
      <c r="Q14" s="187">
        <f>M14</f>
        <v>0</v>
      </c>
      <c r="R14" s="777">
        <f>IF(OR(C14=2,C14=4,C14=6,C14=7),Q14/10,0)</f>
        <v>0</v>
      </c>
      <c r="S14" s="184">
        <f>IF(OR(C14=3,C14=5),Q14/10,0)</f>
        <v>0</v>
      </c>
      <c r="T14" s="183">
        <f>D14-R14</f>
        <v>0</v>
      </c>
      <c r="U14" s="184">
        <f>E14-S14</f>
        <v>-0.1</v>
      </c>
      <c r="V14" s="778">
        <f>IF(C14=1,0,Q14*150/1000)</f>
        <v>0</v>
      </c>
      <c r="W14" s="779"/>
    </row>
    <row r="15" spans="1:23" ht="14.25">
      <c r="A15" s="773">
        <v>10</v>
      </c>
      <c r="B15" s="774">
        <f>B14+1</f>
        <v>43414</v>
      </c>
      <c r="C15" s="717">
        <f>WEEKDAY(B15,1)</f>
        <v>7</v>
      </c>
      <c r="D15" s="183">
        <f>T14</f>
        <v>0</v>
      </c>
      <c r="E15" s="184">
        <f>U14</f>
        <v>-0.1</v>
      </c>
      <c r="F15" s="775">
        <f>F14</f>
        <v>0</v>
      </c>
      <c r="G15" s="776">
        <f>G14</f>
        <v>1</v>
      </c>
      <c r="H15" s="185"/>
      <c r="I15" s="186"/>
      <c r="J15" s="775">
        <f>H15</f>
        <v>0</v>
      </c>
      <c r="K15" s="776">
        <f>I15</f>
        <v>0</v>
      </c>
      <c r="L15" s="187">
        <f>H15+I15</f>
        <v>0</v>
      </c>
      <c r="M15" s="187">
        <f>J15+K15</f>
        <v>0</v>
      </c>
      <c r="N15" s="188"/>
      <c r="O15" s="187"/>
      <c r="P15" s="187">
        <f>Q15-(N15+O15)</f>
        <v>0</v>
      </c>
      <c r="Q15" s="187">
        <f>M15</f>
        <v>0</v>
      </c>
      <c r="R15" s="777">
        <f>IF(OR(C15=2,C15=4,C15=6,C15=7),Q15/10,0)</f>
        <v>0</v>
      </c>
      <c r="S15" s="184">
        <f>IF(OR(C15=3,C15=5),Q15/10,0)</f>
        <v>0</v>
      </c>
      <c r="T15" s="183">
        <f>D15-R15</f>
        <v>0</v>
      </c>
      <c r="U15" s="184">
        <f>E15-S15</f>
        <v>-0.1</v>
      </c>
      <c r="V15" s="778">
        <f>IF(C15=1,0,Q15*150/1000)</f>
        <v>0</v>
      </c>
      <c r="W15" s="779"/>
    </row>
    <row r="16" spans="1:23" ht="14.25">
      <c r="A16" s="773">
        <v>11</v>
      </c>
      <c r="B16" s="774">
        <f>B15+1</f>
        <v>43415</v>
      </c>
      <c r="C16" s="717">
        <f>WEEKDAY(B16,1)</f>
        <v>1</v>
      </c>
      <c r="D16" s="183">
        <f>T15</f>
        <v>0</v>
      </c>
      <c r="E16" s="184">
        <f>U15</f>
        <v>-0.1</v>
      </c>
      <c r="F16" s="775">
        <f>F15</f>
        <v>0</v>
      </c>
      <c r="G16" s="776">
        <f>G15</f>
        <v>1</v>
      </c>
      <c r="H16" s="185"/>
      <c r="I16" s="186"/>
      <c r="J16" s="775">
        <f>H16</f>
        <v>0</v>
      </c>
      <c r="K16" s="776">
        <f>I16</f>
        <v>0</v>
      </c>
      <c r="L16" s="187">
        <f>H16+I16</f>
        <v>0</v>
      </c>
      <c r="M16" s="187">
        <f>J16+K16</f>
        <v>0</v>
      </c>
      <c r="N16" s="188"/>
      <c r="O16" s="187"/>
      <c r="P16" s="187">
        <f>Q16-(N16+O16)</f>
        <v>0</v>
      </c>
      <c r="Q16" s="187">
        <f>M16</f>
        <v>0</v>
      </c>
      <c r="R16" s="777">
        <f>IF(OR(C16=2,C16=4,C16=6,C16=7),Q16/10,0)</f>
        <v>0</v>
      </c>
      <c r="S16" s="184">
        <f>IF(OR(C16=3,C16=5),Q16/10,0)</f>
        <v>0</v>
      </c>
      <c r="T16" s="183">
        <f>D16-R16</f>
        <v>0</v>
      </c>
      <c r="U16" s="184">
        <f>E16-S16</f>
        <v>-0.1</v>
      </c>
      <c r="V16" s="778">
        <f>IF(C16=1,0,Q16*150/1000)</f>
        <v>0</v>
      </c>
      <c r="W16" s="779"/>
    </row>
    <row r="17" spans="1:23" ht="14.25">
      <c r="A17" s="773">
        <v>12</v>
      </c>
      <c r="B17" s="774">
        <f>B16+1</f>
        <v>43416</v>
      </c>
      <c r="C17" s="717">
        <f>WEEKDAY(B17,1)</f>
        <v>2</v>
      </c>
      <c r="D17" s="183">
        <f>T16</f>
        <v>0</v>
      </c>
      <c r="E17" s="184">
        <f>U16</f>
        <v>-0.1</v>
      </c>
      <c r="F17" s="775">
        <f>F16</f>
        <v>0</v>
      </c>
      <c r="G17" s="776">
        <f>G16</f>
        <v>1</v>
      </c>
      <c r="H17" s="185"/>
      <c r="I17" s="186"/>
      <c r="J17" s="775">
        <f>H17</f>
        <v>0</v>
      </c>
      <c r="K17" s="776">
        <f>I17</f>
        <v>0</v>
      </c>
      <c r="L17" s="187">
        <f>H17+I17</f>
        <v>0</v>
      </c>
      <c r="M17" s="187">
        <f>J17+K17</f>
        <v>0</v>
      </c>
      <c r="N17" s="188"/>
      <c r="O17" s="187"/>
      <c r="P17" s="187">
        <f>Q17-(N17+O17)</f>
        <v>0</v>
      </c>
      <c r="Q17" s="187">
        <f>M17</f>
        <v>0</v>
      </c>
      <c r="R17" s="777">
        <f>IF(OR(C17=2,C17=4,C17=6,C17=7),Q17/10,0)</f>
        <v>0</v>
      </c>
      <c r="S17" s="184">
        <f>IF(OR(C17=3,C17=5),Q17/10,0)</f>
        <v>0</v>
      </c>
      <c r="T17" s="183">
        <f>D17-R17</f>
        <v>0</v>
      </c>
      <c r="U17" s="184">
        <f>E17-S17</f>
        <v>-0.1</v>
      </c>
      <c r="V17" s="778">
        <f>IF(C17=1,0,Q17*150/1000)</f>
        <v>0</v>
      </c>
      <c r="W17" s="779"/>
    </row>
    <row r="18" spans="1:23" ht="14.25">
      <c r="A18" s="773">
        <v>13</v>
      </c>
      <c r="B18" s="774">
        <f>B17+1</f>
        <v>43417</v>
      </c>
      <c r="C18" s="717">
        <f>WEEKDAY(B18,1)</f>
        <v>3</v>
      </c>
      <c r="D18" s="183">
        <f>T17</f>
        <v>0</v>
      </c>
      <c r="E18" s="184">
        <f>U17</f>
        <v>-0.1</v>
      </c>
      <c r="F18" s="775">
        <f>F17</f>
        <v>0</v>
      </c>
      <c r="G18" s="776">
        <f>G17</f>
        <v>1</v>
      </c>
      <c r="H18" s="185"/>
      <c r="I18" s="186"/>
      <c r="J18" s="775">
        <f>H18</f>
        <v>0</v>
      </c>
      <c r="K18" s="776">
        <f>I18</f>
        <v>0</v>
      </c>
      <c r="L18" s="187">
        <f>H18+I18</f>
        <v>0</v>
      </c>
      <c r="M18" s="187">
        <f>J18+K18</f>
        <v>0</v>
      </c>
      <c r="N18" s="188"/>
      <c r="O18" s="187"/>
      <c r="P18" s="187">
        <f>Q18-(N18+O18)</f>
        <v>0</v>
      </c>
      <c r="Q18" s="187">
        <f>M18</f>
        <v>0</v>
      </c>
      <c r="R18" s="777">
        <f>IF(OR(C18=2,C18=4,C18=6,C18=7),Q18/10,0)</f>
        <v>0</v>
      </c>
      <c r="S18" s="184">
        <f>IF(OR(C18=3,C18=5),Q18/10,0)</f>
        <v>0</v>
      </c>
      <c r="T18" s="183">
        <f>D18-R18</f>
        <v>0</v>
      </c>
      <c r="U18" s="184">
        <f>E18-S18</f>
        <v>-0.1</v>
      </c>
      <c r="V18" s="778">
        <f>IF(C18=1,0,Q18*150/1000)</f>
        <v>0</v>
      </c>
      <c r="W18" s="779"/>
    </row>
    <row r="19" spans="1:23" ht="14.25">
      <c r="A19" s="773">
        <v>14</v>
      </c>
      <c r="B19" s="774">
        <f>B18+1</f>
        <v>43418</v>
      </c>
      <c r="C19" s="717">
        <f>WEEKDAY(B19,1)</f>
        <v>4</v>
      </c>
      <c r="D19" s="183">
        <f>T18</f>
        <v>0</v>
      </c>
      <c r="E19" s="184">
        <f>U18</f>
        <v>-0.1</v>
      </c>
      <c r="F19" s="775">
        <f>F18</f>
        <v>0</v>
      </c>
      <c r="G19" s="776">
        <f>G18</f>
        <v>1</v>
      </c>
      <c r="H19" s="185"/>
      <c r="I19" s="186"/>
      <c r="J19" s="775">
        <f>H19</f>
        <v>0</v>
      </c>
      <c r="K19" s="776">
        <f>I19</f>
        <v>0</v>
      </c>
      <c r="L19" s="187">
        <f>H19+I19</f>
        <v>0</v>
      </c>
      <c r="M19" s="187">
        <f>J19+K19</f>
        <v>0</v>
      </c>
      <c r="N19" s="188"/>
      <c r="O19" s="187"/>
      <c r="P19" s="187">
        <f>Q19-(N19+O19)</f>
        <v>0</v>
      </c>
      <c r="Q19" s="187">
        <f>M19</f>
        <v>0</v>
      </c>
      <c r="R19" s="777">
        <f>IF(OR(C19=2,C19=4,C19=6,C19=7),Q19/10,0)</f>
        <v>0</v>
      </c>
      <c r="S19" s="184">
        <f>IF(OR(C19=3,C19=5),Q19/10,0)</f>
        <v>0</v>
      </c>
      <c r="T19" s="183">
        <f>D19-R19</f>
        <v>0</v>
      </c>
      <c r="U19" s="184">
        <f>E19-S19</f>
        <v>-0.1</v>
      </c>
      <c r="V19" s="778">
        <f>IF(C19=1,0,Q19*150/1000)</f>
        <v>0</v>
      </c>
      <c r="W19" s="779"/>
    </row>
    <row r="20" spans="1:23" ht="14.25">
      <c r="A20" s="773">
        <v>15</v>
      </c>
      <c r="B20" s="774">
        <f>B19+1</f>
        <v>43419</v>
      </c>
      <c r="C20" s="717">
        <f>WEEKDAY(B20,1)</f>
        <v>5</v>
      </c>
      <c r="D20" s="183">
        <f>T19</f>
        <v>0</v>
      </c>
      <c r="E20" s="184">
        <f>U19</f>
        <v>-0.1</v>
      </c>
      <c r="F20" s="775">
        <f>F19</f>
        <v>0</v>
      </c>
      <c r="G20" s="776">
        <f>G19</f>
        <v>1</v>
      </c>
      <c r="H20" s="185"/>
      <c r="I20" s="186"/>
      <c r="J20" s="775">
        <f>H20</f>
        <v>0</v>
      </c>
      <c r="K20" s="776">
        <f>I20</f>
        <v>0</v>
      </c>
      <c r="L20" s="187">
        <f>H20+I20</f>
        <v>0</v>
      </c>
      <c r="M20" s="187">
        <f>J20+K20</f>
        <v>0</v>
      </c>
      <c r="N20" s="188"/>
      <c r="O20" s="187"/>
      <c r="P20" s="187">
        <f>Q20-(N20+O20)</f>
        <v>0</v>
      </c>
      <c r="Q20" s="187">
        <f>M20</f>
        <v>0</v>
      </c>
      <c r="R20" s="777">
        <f>IF(OR(C20=2,C20=4,C20=6,C20=7),Q20/10,0)</f>
        <v>0</v>
      </c>
      <c r="S20" s="184">
        <f>IF(OR(C20=3,C20=5),Q20/10,0)</f>
        <v>0</v>
      </c>
      <c r="T20" s="183">
        <f>D20-R20</f>
        <v>0</v>
      </c>
      <c r="U20" s="184">
        <f>E20-S20</f>
        <v>-0.1</v>
      </c>
      <c r="V20" s="778">
        <f>IF(C20=1,0,Q20*150/1000)</f>
        <v>0</v>
      </c>
      <c r="W20" s="779"/>
    </row>
    <row r="21" spans="1:23" ht="14.25">
      <c r="A21" s="773">
        <v>16</v>
      </c>
      <c r="B21" s="774">
        <f>B20+1</f>
        <v>43420</v>
      </c>
      <c r="C21" s="717">
        <f>WEEKDAY(B21,1)</f>
        <v>6</v>
      </c>
      <c r="D21" s="183">
        <f>T20</f>
        <v>0</v>
      </c>
      <c r="E21" s="184">
        <f>U20</f>
        <v>-0.1</v>
      </c>
      <c r="F21" s="775">
        <f>F20</f>
        <v>0</v>
      </c>
      <c r="G21" s="776">
        <f>G20</f>
        <v>1</v>
      </c>
      <c r="H21" s="185"/>
      <c r="I21" s="186"/>
      <c r="J21" s="775">
        <f>H21</f>
        <v>0</v>
      </c>
      <c r="K21" s="776">
        <f>I21</f>
        <v>0</v>
      </c>
      <c r="L21" s="187">
        <f>H21+I21</f>
        <v>0</v>
      </c>
      <c r="M21" s="187">
        <f>J21+K21</f>
        <v>0</v>
      </c>
      <c r="N21" s="188"/>
      <c r="O21" s="187"/>
      <c r="P21" s="187">
        <f>Q21-(N21+O21)</f>
        <v>0</v>
      </c>
      <c r="Q21" s="187">
        <f>M21</f>
        <v>0</v>
      </c>
      <c r="R21" s="777">
        <f>IF(OR(C21=2,C21=4,C21=6,C21=7),Q21/10,0)</f>
        <v>0</v>
      </c>
      <c r="S21" s="184">
        <f>IF(OR(C21=3,C21=5),Q21/10,0)</f>
        <v>0</v>
      </c>
      <c r="T21" s="183">
        <f>D21-R21</f>
        <v>0</v>
      </c>
      <c r="U21" s="184">
        <f>E21-S21</f>
        <v>-0.1</v>
      </c>
      <c r="V21" s="778">
        <f>IF(C21=1,0,Q21*150/1000)</f>
        <v>0</v>
      </c>
      <c r="W21" s="779"/>
    </row>
    <row r="22" spans="1:23" ht="14.25">
      <c r="A22" s="773">
        <v>17</v>
      </c>
      <c r="B22" s="774">
        <f>B21+1</f>
        <v>43421</v>
      </c>
      <c r="C22" s="717">
        <f>WEEKDAY(B22,1)</f>
        <v>7</v>
      </c>
      <c r="D22" s="183">
        <f>T21</f>
        <v>0</v>
      </c>
      <c r="E22" s="184">
        <f>U21</f>
        <v>-0.1</v>
      </c>
      <c r="F22" s="775">
        <f>F21</f>
        <v>0</v>
      </c>
      <c r="G22" s="776">
        <f>G21</f>
        <v>1</v>
      </c>
      <c r="H22" s="185"/>
      <c r="I22" s="186"/>
      <c r="J22" s="775">
        <f>H22</f>
        <v>0</v>
      </c>
      <c r="K22" s="776">
        <f>I22</f>
        <v>0</v>
      </c>
      <c r="L22" s="187">
        <f>H22+I22</f>
        <v>0</v>
      </c>
      <c r="M22" s="187">
        <f>J22+K22</f>
        <v>0</v>
      </c>
      <c r="N22" s="188"/>
      <c r="O22" s="187"/>
      <c r="P22" s="187">
        <f>Q22-(N22+O22)</f>
        <v>0</v>
      </c>
      <c r="Q22" s="187">
        <f>M22</f>
        <v>0</v>
      </c>
      <c r="R22" s="777">
        <f>IF(OR(C22=2,C22=4,C22=6,C22=7),Q22/10,0)</f>
        <v>0</v>
      </c>
      <c r="S22" s="184">
        <f>IF(OR(C22=3,C22=5),Q22/10,0)</f>
        <v>0</v>
      </c>
      <c r="T22" s="183">
        <f>D22-R22</f>
        <v>0</v>
      </c>
      <c r="U22" s="184">
        <f>E22-S22</f>
        <v>-0.1</v>
      </c>
      <c r="V22" s="778">
        <f>IF(C22=1,0,Q22*150/1000)</f>
        <v>0</v>
      </c>
      <c r="W22" s="779"/>
    </row>
    <row r="23" spans="1:23" ht="14.25">
      <c r="A23" s="773">
        <v>18</v>
      </c>
      <c r="B23" s="774">
        <f>B22+1</f>
        <v>43422</v>
      </c>
      <c r="C23" s="717">
        <f>WEEKDAY(B23,1)</f>
        <v>1</v>
      </c>
      <c r="D23" s="183">
        <f>T22</f>
        <v>0</v>
      </c>
      <c r="E23" s="184">
        <f>U22</f>
        <v>-0.1</v>
      </c>
      <c r="F23" s="775">
        <f>F22</f>
        <v>0</v>
      </c>
      <c r="G23" s="776">
        <f>G22</f>
        <v>1</v>
      </c>
      <c r="H23" s="185"/>
      <c r="I23" s="186"/>
      <c r="J23" s="775">
        <f>H23</f>
        <v>0</v>
      </c>
      <c r="K23" s="776">
        <f>I23</f>
        <v>0</v>
      </c>
      <c r="L23" s="187">
        <f>H23+I23</f>
        <v>0</v>
      </c>
      <c r="M23" s="187">
        <f>J23+K23</f>
        <v>0</v>
      </c>
      <c r="N23" s="188"/>
      <c r="O23" s="187"/>
      <c r="P23" s="187">
        <f>Q23-(N23+O23)</f>
        <v>0</v>
      </c>
      <c r="Q23" s="187">
        <f>M23</f>
        <v>0</v>
      </c>
      <c r="R23" s="777">
        <f>IF(OR(C23=2,C23=4,C23=6,C23=7),Q23/10,0)</f>
        <v>0</v>
      </c>
      <c r="S23" s="184">
        <f>IF(OR(C23=3,C23=5),Q23/10,0)</f>
        <v>0</v>
      </c>
      <c r="T23" s="183">
        <f>D23-R23</f>
        <v>0</v>
      </c>
      <c r="U23" s="184">
        <f>E23-S23</f>
        <v>-0.1</v>
      </c>
      <c r="V23" s="778">
        <f>IF(C23=1,0,Q23*150/1000)</f>
        <v>0</v>
      </c>
      <c r="W23" s="779"/>
    </row>
    <row r="24" spans="1:23" ht="14.25">
      <c r="A24" s="773">
        <v>19</v>
      </c>
      <c r="B24" s="774">
        <f>B23+1</f>
        <v>43423</v>
      </c>
      <c r="C24" s="717">
        <f>WEEKDAY(B24,1)</f>
        <v>2</v>
      </c>
      <c r="D24" s="183">
        <f>T23</f>
        <v>0</v>
      </c>
      <c r="E24" s="184">
        <f>U23</f>
        <v>-0.1</v>
      </c>
      <c r="F24" s="775">
        <f>F23</f>
        <v>0</v>
      </c>
      <c r="G24" s="776">
        <f>G23</f>
        <v>1</v>
      </c>
      <c r="H24" s="185"/>
      <c r="I24" s="186"/>
      <c r="J24" s="775">
        <f>H24</f>
        <v>0</v>
      </c>
      <c r="K24" s="776">
        <f>I24</f>
        <v>0</v>
      </c>
      <c r="L24" s="187">
        <f>H24+I24</f>
        <v>0</v>
      </c>
      <c r="M24" s="187">
        <f>J24+K24</f>
        <v>0</v>
      </c>
      <c r="N24" s="188"/>
      <c r="O24" s="187"/>
      <c r="P24" s="187">
        <f>Q24-(N24+O24)</f>
        <v>0</v>
      </c>
      <c r="Q24" s="187">
        <f>M24</f>
        <v>0</v>
      </c>
      <c r="R24" s="777">
        <f>IF(OR(C24=2,C24=4,C24=6,C24=7),Q24/10,0)</f>
        <v>0</v>
      </c>
      <c r="S24" s="184">
        <f>IF(OR(C24=3,C24=5),Q24/10,0)</f>
        <v>0</v>
      </c>
      <c r="T24" s="183">
        <f>D24-R24</f>
        <v>0</v>
      </c>
      <c r="U24" s="184">
        <f>E24-S24</f>
        <v>-0.1</v>
      </c>
      <c r="V24" s="778">
        <f>IF(C24=1,0,Q24*150/1000)</f>
        <v>0</v>
      </c>
      <c r="W24" s="779"/>
    </row>
    <row r="25" spans="1:23" ht="14.25">
      <c r="A25" s="773">
        <v>20</v>
      </c>
      <c r="B25" s="774">
        <f>B24+1</f>
        <v>43424</v>
      </c>
      <c r="C25" s="717">
        <f>WEEKDAY(B25,1)</f>
        <v>3</v>
      </c>
      <c r="D25" s="183">
        <f>T24</f>
        <v>0</v>
      </c>
      <c r="E25" s="184">
        <f>U24</f>
        <v>-0.1</v>
      </c>
      <c r="F25" s="775">
        <f>F24</f>
        <v>0</v>
      </c>
      <c r="G25" s="776">
        <f>G24</f>
        <v>1</v>
      </c>
      <c r="H25" s="185"/>
      <c r="I25" s="186"/>
      <c r="J25" s="775">
        <f>H25</f>
        <v>0</v>
      </c>
      <c r="K25" s="776">
        <f>I25</f>
        <v>0</v>
      </c>
      <c r="L25" s="187">
        <f>H25+I25</f>
        <v>0</v>
      </c>
      <c r="M25" s="187">
        <f>J25+K25</f>
        <v>0</v>
      </c>
      <c r="N25" s="188"/>
      <c r="O25" s="187"/>
      <c r="P25" s="187">
        <f>Q25-(N25+O25)</f>
        <v>0</v>
      </c>
      <c r="Q25" s="187">
        <f>M25</f>
        <v>0</v>
      </c>
      <c r="R25" s="777">
        <f>IF(OR(C25=2,C25=4,C25=6,C25=7),Q25/10,0)</f>
        <v>0</v>
      </c>
      <c r="S25" s="184">
        <f>IF(OR(C25=3,C25=5),Q25/10,0)</f>
        <v>0</v>
      </c>
      <c r="T25" s="183">
        <f>D25-R25</f>
        <v>0</v>
      </c>
      <c r="U25" s="184">
        <f>E25-S25</f>
        <v>-0.1</v>
      </c>
      <c r="V25" s="778">
        <f>IF(C25=1,0,Q25*150/1000)</f>
        <v>0</v>
      </c>
      <c r="W25" s="779"/>
    </row>
    <row r="26" spans="1:23" ht="14.25">
      <c r="A26" s="773">
        <v>21</v>
      </c>
      <c r="B26" s="774">
        <f>B25+1</f>
        <v>43425</v>
      </c>
      <c r="C26" s="717">
        <f>WEEKDAY(B26,1)</f>
        <v>4</v>
      </c>
      <c r="D26" s="183">
        <f>T25</f>
        <v>0</v>
      </c>
      <c r="E26" s="184">
        <f>U25</f>
        <v>-0.1</v>
      </c>
      <c r="F26" s="775">
        <f>F25</f>
        <v>0</v>
      </c>
      <c r="G26" s="776">
        <f>G25</f>
        <v>1</v>
      </c>
      <c r="H26" s="185"/>
      <c r="I26" s="186"/>
      <c r="J26" s="775">
        <f>H26</f>
        <v>0</v>
      </c>
      <c r="K26" s="776">
        <f>I26</f>
        <v>0</v>
      </c>
      <c r="L26" s="187">
        <f>H26+I26</f>
        <v>0</v>
      </c>
      <c r="M26" s="187">
        <f>J26+K26</f>
        <v>0</v>
      </c>
      <c r="N26" s="188"/>
      <c r="O26" s="187"/>
      <c r="P26" s="187">
        <f>Q26-(N26+O26)</f>
        <v>0</v>
      </c>
      <c r="Q26" s="187">
        <f>M26</f>
        <v>0</v>
      </c>
      <c r="R26" s="777">
        <f>IF(OR(C26=2,C26=4,C26=6,C26=7),Q26/10,0)</f>
        <v>0</v>
      </c>
      <c r="S26" s="184">
        <f>IF(OR(C26=3,C26=5),Q26/10,0)</f>
        <v>0</v>
      </c>
      <c r="T26" s="183">
        <f>D26-R26</f>
        <v>0</v>
      </c>
      <c r="U26" s="184">
        <f>E26-S26</f>
        <v>-0.1</v>
      </c>
      <c r="V26" s="778">
        <f>IF(C26=1,0,Q26*150/1000)</f>
        <v>0</v>
      </c>
      <c r="W26" s="779"/>
    </row>
    <row r="27" spans="1:23" ht="14.25">
      <c r="A27" s="773">
        <v>22</v>
      </c>
      <c r="B27" s="774">
        <f>B26+1</f>
        <v>43426</v>
      </c>
      <c r="C27" s="717">
        <f>WEEKDAY(B27,1)</f>
        <v>5</v>
      </c>
      <c r="D27" s="183">
        <f>T26</f>
        <v>0</v>
      </c>
      <c r="E27" s="184">
        <f>U26</f>
        <v>-0.1</v>
      </c>
      <c r="F27" s="775">
        <f>F26</f>
        <v>0</v>
      </c>
      <c r="G27" s="776">
        <f>G26</f>
        <v>1</v>
      </c>
      <c r="H27" s="185"/>
      <c r="I27" s="186"/>
      <c r="J27" s="775">
        <f>H27</f>
        <v>0</v>
      </c>
      <c r="K27" s="776">
        <f>I27</f>
        <v>0</v>
      </c>
      <c r="L27" s="187">
        <f>H27+I27</f>
        <v>0</v>
      </c>
      <c r="M27" s="187">
        <f>J27+K27</f>
        <v>0</v>
      </c>
      <c r="N27" s="188"/>
      <c r="O27" s="187"/>
      <c r="P27" s="187">
        <f>Q27-(N27+O27)</f>
        <v>0</v>
      </c>
      <c r="Q27" s="187">
        <f>M27</f>
        <v>0</v>
      </c>
      <c r="R27" s="777">
        <f>IF(OR(C27=2,C27=4,C27=6,C27=7),Q27/10,0)</f>
        <v>0</v>
      </c>
      <c r="S27" s="184">
        <f>IF(OR(C27=3,C27=5),Q27/10,0)</f>
        <v>0</v>
      </c>
      <c r="T27" s="183">
        <f>D27-R27</f>
        <v>0</v>
      </c>
      <c r="U27" s="184">
        <f>E27-S27</f>
        <v>-0.1</v>
      </c>
      <c r="V27" s="778">
        <f>IF(C27=1,0,Q27*150/1000)</f>
        <v>0</v>
      </c>
      <c r="W27" s="779"/>
    </row>
    <row r="28" spans="1:23" ht="14.25">
      <c r="A28" s="773">
        <v>23</v>
      </c>
      <c r="B28" s="774">
        <f>B27+1</f>
        <v>43427</v>
      </c>
      <c r="C28" s="717">
        <f>WEEKDAY(B28,1)</f>
        <v>6</v>
      </c>
      <c r="D28" s="183">
        <f>T27</f>
        <v>0</v>
      </c>
      <c r="E28" s="184">
        <f>U27</f>
        <v>-0.1</v>
      </c>
      <c r="F28" s="775">
        <f>F27</f>
        <v>0</v>
      </c>
      <c r="G28" s="776">
        <f>G27</f>
        <v>1</v>
      </c>
      <c r="H28" s="185"/>
      <c r="I28" s="186"/>
      <c r="J28" s="775">
        <f>H28</f>
        <v>0</v>
      </c>
      <c r="K28" s="776">
        <f>I28</f>
        <v>0</v>
      </c>
      <c r="L28" s="187">
        <f>H28+I28</f>
        <v>0</v>
      </c>
      <c r="M28" s="187">
        <f>J28+K28</f>
        <v>0</v>
      </c>
      <c r="N28" s="188"/>
      <c r="O28" s="187"/>
      <c r="P28" s="187">
        <f>Q28-(N28+O28)</f>
        <v>0</v>
      </c>
      <c r="Q28" s="187">
        <f>M28</f>
        <v>0</v>
      </c>
      <c r="R28" s="777">
        <f>IF(OR(C28=2,C28=4,C28=6,C28=7),Q28/10,0)</f>
        <v>0</v>
      </c>
      <c r="S28" s="184">
        <f>IF(OR(C28=3,C28=5),Q28/10,0)</f>
        <v>0</v>
      </c>
      <c r="T28" s="183">
        <f>D28-R28</f>
        <v>0</v>
      </c>
      <c r="U28" s="184">
        <f>E28-S28</f>
        <v>-0.1</v>
      </c>
      <c r="V28" s="778">
        <f>IF(C28=1,0,Q28*150/1000)</f>
        <v>0</v>
      </c>
      <c r="W28" s="779"/>
    </row>
    <row r="29" spans="1:23" ht="14.25">
      <c r="A29" s="773">
        <v>24</v>
      </c>
      <c r="B29" s="774">
        <f>B28+1</f>
        <v>43428</v>
      </c>
      <c r="C29" s="717">
        <f>WEEKDAY(B29,1)</f>
        <v>7</v>
      </c>
      <c r="D29" s="183">
        <f>T28</f>
        <v>0</v>
      </c>
      <c r="E29" s="184">
        <f>U28</f>
        <v>-0.1</v>
      </c>
      <c r="F29" s="775">
        <f>F28</f>
        <v>0</v>
      </c>
      <c r="G29" s="776">
        <f>G28</f>
        <v>1</v>
      </c>
      <c r="H29" s="185"/>
      <c r="I29" s="186"/>
      <c r="J29" s="775">
        <f>H29</f>
        <v>0</v>
      </c>
      <c r="K29" s="776">
        <f>I29</f>
        <v>0</v>
      </c>
      <c r="L29" s="187">
        <f>H29+I29</f>
        <v>0</v>
      </c>
      <c r="M29" s="187">
        <f>J29+K29</f>
        <v>0</v>
      </c>
      <c r="N29" s="188"/>
      <c r="O29" s="187"/>
      <c r="P29" s="187">
        <f>Q29-(N29+O29)</f>
        <v>0</v>
      </c>
      <c r="Q29" s="187">
        <f>M29</f>
        <v>0</v>
      </c>
      <c r="R29" s="777">
        <f>IF(OR(C29=2,C29=4,C29=6,C29=7),Q29/10,0)</f>
        <v>0</v>
      </c>
      <c r="S29" s="184">
        <f>IF(OR(C29=3,C29=5),Q29/10,0)</f>
        <v>0</v>
      </c>
      <c r="T29" s="183">
        <f>D29-R29</f>
        <v>0</v>
      </c>
      <c r="U29" s="184">
        <f>E29-S29</f>
        <v>-0.1</v>
      </c>
      <c r="V29" s="778">
        <f>IF(C29=1,0,Q29*150/1000)</f>
        <v>0</v>
      </c>
      <c r="W29" s="779"/>
    </row>
    <row r="30" spans="1:23" ht="14.25">
      <c r="A30" s="773">
        <v>25</v>
      </c>
      <c r="B30" s="774">
        <f>B29+1</f>
        <v>43429</v>
      </c>
      <c r="C30" s="717">
        <f>WEEKDAY(B30,1)</f>
        <v>1</v>
      </c>
      <c r="D30" s="183">
        <f>T29</f>
        <v>0</v>
      </c>
      <c r="E30" s="184">
        <f>U29</f>
        <v>-0.1</v>
      </c>
      <c r="F30" s="775">
        <f>F29</f>
        <v>0</v>
      </c>
      <c r="G30" s="776">
        <f>G29</f>
        <v>1</v>
      </c>
      <c r="H30" s="185"/>
      <c r="I30" s="186"/>
      <c r="J30" s="775">
        <f>H30</f>
        <v>0</v>
      </c>
      <c r="K30" s="776">
        <f>I30</f>
        <v>0</v>
      </c>
      <c r="L30" s="187">
        <f>H30+I30</f>
        <v>0</v>
      </c>
      <c r="M30" s="187">
        <f>J30+K30</f>
        <v>0</v>
      </c>
      <c r="N30" s="188"/>
      <c r="O30" s="187"/>
      <c r="P30" s="187">
        <f>Q30-(N30+O30)</f>
        <v>0</v>
      </c>
      <c r="Q30" s="187">
        <f>M30</f>
        <v>0</v>
      </c>
      <c r="R30" s="777">
        <f>IF(OR(C30=2,C30=4,C30=6,C30=7),Q30/10,0)</f>
        <v>0</v>
      </c>
      <c r="S30" s="184">
        <f>IF(OR(C30=3,C30=5),Q30/10,0)</f>
        <v>0</v>
      </c>
      <c r="T30" s="183">
        <f>D30-R30</f>
        <v>0</v>
      </c>
      <c r="U30" s="184">
        <f>E30-S30</f>
        <v>-0.1</v>
      </c>
      <c r="V30" s="778">
        <f>IF(C30=1,0,Q30*150/1000)</f>
        <v>0</v>
      </c>
      <c r="W30" s="779"/>
    </row>
    <row r="31" spans="1:23" ht="14.25">
      <c r="A31" s="773">
        <v>26</v>
      </c>
      <c r="B31" s="774">
        <f>B30+1</f>
        <v>43430</v>
      </c>
      <c r="C31" s="717">
        <f>WEEKDAY(B31,1)</f>
        <v>2</v>
      </c>
      <c r="D31" s="183">
        <f>T30</f>
        <v>0</v>
      </c>
      <c r="E31" s="184">
        <f>U30</f>
        <v>-0.1</v>
      </c>
      <c r="F31" s="775">
        <f>F30</f>
        <v>0</v>
      </c>
      <c r="G31" s="776">
        <f>G30</f>
        <v>1</v>
      </c>
      <c r="H31" s="185"/>
      <c r="I31" s="186"/>
      <c r="J31" s="775">
        <f>H31</f>
        <v>0</v>
      </c>
      <c r="K31" s="776">
        <f>I31</f>
        <v>0</v>
      </c>
      <c r="L31" s="187">
        <f>H31+I31</f>
        <v>0</v>
      </c>
      <c r="M31" s="187">
        <f>J31+K31</f>
        <v>0</v>
      </c>
      <c r="N31" s="188"/>
      <c r="O31" s="187"/>
      <c r="P31" s="187">
        <f>Q31-(N31+O31)</f>
        <v>0</v>
      </c>
      <c r="Q31" s="187">
        <f>M31</f>
        <v>0</v>
      </c>
      <c r="R31" s="777">
        <f>IF(OR(C31=2,C31=4,C31=6,C31=7),Q31/10,0)</f>
        <v>0</v>
      </c>
      <c r="S31" s="184">
        <f>IF(OR(C31=3,C31=5),Q31/10,0)</f>
        <v>0</v>
      </c>
      <c r="T31" s="183">
        <f>D31-R31</f>
        <v>0</v>
      </c>
      <c r="U31" s="184">
        <f>E31-S31</f>
        <v>-0.1</v>
      </c>
      <c r="V31" s="778">
        <f>IF(C31=1,0,Q31*150/1000)</f>
        <v>0</v>
      </c>
      <c r="W31" s="779"/>
    </row>
    <row r="32" spans="1:23" ht="14.25">
      <c r="A32" s="773">
        <v>27</v>
      </c>
      <c r="B32" s="774">
        <f>B31+1</f>
        <v>43431</v>
      </c>
      <c r="C32" s="717">
        <f>WEEKDAY(B32,1)</f>
        <v>3</v>
      </c>
      <c r="D32" s="183">
        <f>T31</f>
        <v>0</v>
      </c>
      <c r="E32" s="184">
        <f>U31</f>
        <v>-0.1</v>
      </c>
      <c r="F32" s="775">
        <f>F31</f>
        <v>0</v>
      </c>
      <c r="G32" s="776">
        <f>G31</f>
        <v>1</v>
      </c>
      <c r="H32" s="185"/>
      <c r="I32" s="186"/>
      <c r="J32" s="775">
        <f>H32</f>
        <v>0</v>
      </c>
      <c r="K32" s="776">
        <f>I32</f>
        <v>0</v>
      </c>
      <c r="L32" s="187">
        <f>H32+I32</f>
        <v>0</v>
      </c>
      <c r="M32" s="187">
        <f>J32+K32</f>
        <v>0</v>
      </c>
      <c r="N32" s="188"/>
      <c r="O32" s="187"/>
      <c r="P32" s="187">
        <f>Q32-(N32+O32)</f>
        <v>0</v>
      </c>
      <c r="Q32" s="187">
        <f>M32</f>
        <v>0</v>
      </c>
      <c r="R32" s="777">
        <f>IF(OR(C32=2,C32=4,C32=6,C32=7),Q32/10,0)</f>
        <v>0</v>
      </c>
      <c r="S32" s="184">
        <f>IF(OR(C32=3,C32=5),Q32/10,0)</f>
        <v>0</v>
      </c>
      <c r="T32" s="183">
        <f>D32-R32</f>
        <v>0</v>
      </c>
      <c r="U32" s="184">
        <f>E32-S32</f>
        <v>-0.1</v>
      </c>
      <c r="V32" s="778">
        <f>IF(C32=1,0,Q32*150/1000)</f>
        <v>0</v>
      </c>
      <c r="W32" s="779"/>
    </row>
    <row r="33" spans="1:23" ht="14.25">
      <c r="A33" s="773">
        <v>28</v>
      </c>
      <c r="B33" s="774">
        <f>B32+1</f>
        <v>43432</v>
      </c>
      <c r="C33" s="717">
        <f>WEEKDAY(B33,1)</f>
        <v>4</v>
      </c>
      <c r="D33" s="183">
        <f>T32</f>
        <v>0</v>
      </c>
      <c r="E33" s="184">
        <f>U32</f>
        <v>-0.1</v>
      </c>
      <c r="F33" s="775">
        <f>F32</f>
        <v>0</v>
      </c>
      <c r="G33" s="776">
        <f>G32</f>
        <v>1</v>
      </c>
      <c r="H33" s="185"/>
      <c r="I33" s="186"/>
      <c r="J33" s="775">
        <f>H33</f>
        <v>0</v>
      </c>
      <c r="K33" s="776">
        <f>I33</f>
        <v>0</v>
      </c>
      <c r="L33" s="187">
        <f>H33+I33</f>
        <v>0</v>
      </c>
      <c r="M33" s="187">
        <f>J33+K33</f>
        <v>0</v>
      </c>
      <c r="N33" s="188"/>
      <c r="O33" s="187"/>
      <c r="P33" s="187">
        <f>Q33-(N33+O33)</f>
        <v>0</v>
      </c>
      <c r="Q33" s="187">
        <f>M33</f>
        <v>0</v>
      </c>
      <c r="R33" s="777">
        <f>IF(OR(C33=2,C33=4,C33=6,C33=7),Q33/10,0)</f>
        <v>0</v>
      </c>
      <c r="S33" s="184">
        <f>IF(OR(C33=3,C33=5),Q33/10,0)</f>
        <v>0</v>
      </c>
      <c r="T33" s="183">
        <f>D33-R33</f>
        <v>0</v>
      </c>
      <c r="U33" s="184">
        <f>E33-S33</f>
        <v>-0.1</v>
      </c>
      <c r="V33" s="778">
        <f>IF(C33=1,0,Q33*150/1000)</f>
        <v>0</v>
      </c>
      <c r="W33" s="779"/>
    </row>
    <row r="34" spans="1:23" ht="14.25">
      <c r="A34" s="773">
        <v>29</v>
      </c>
      <c r="B34" s="774">
        <f>B33+1</f>
        <v>43433</v>
      </c>
      <c r="C34" s="717">
        <f>WEEKDAY(B34,1)</f>
        <v>5</v>
      </c>
      <c r="D34" s="183">
        <f>T33</f>
        <v>0</v>
      </c>
      <c r="E34" s="184">
        <f>U33</f>
        <v>-0.1</v>
      </c>
      <c r="F34" s="775">
        <f>F33</f>
        <v>0</v>
      </c>
      <c r="G34" s="776">
        <f>G33</f>
        <v>1</v>
      </c>
      <c r="H34" s="185"/>
      <c r="I34" s="186"/>
      <c r="J34" s="775">
        <f>H34</f>
        <v>0</v>
      </c>
      <c r="K34" s="776">
        <f>I34</f>
        <v>0</v>
      </c>
      <c r="L34" s="187">
        <f>H34+I34</f>
        <v>0</v>
      </c>
      <c r="M34" s="187">
        <f>J34+K34</f>
        <v>0</v>
      </c>
      <c r="N34" s="188"/>
      <c r="O34" s="187"/>
      <c r="P34" s="187">
        <f>Q34-(N34+O34)</f>
        <v>0</v>
      </c>
      <c r="Q34" s="187">
        <f>M34</f>
        <v>0</v>
      </c>
      <c r="R34" s="777">
        <f>IF(OR(C34=2,C34=4,C34=6,C34=7),Q34/10,0)</f>
        <v>0</v>
      </c>
      <c r="S34" s="184">
        <f>IF(OR(C34=3,C34=5),Q34/10,0)</f>
        <v>0</v>
      </c>
      <c r="T34" s="183">
        <f>D34-R34</f>
        <v>0</v>
      </c>
      <c r="U34" s="184">
        <f>E34-S34</f>
        <v>-0.1</v>
      </c>
      <c r="V34" s="778">
        <f>IF(C34=1,0,Q34*150/1000)</f>
        <v>0</v>
      </c>
      <c r="W34" s="757"/>
    </row>
    <row r="35" spans="1:23" ht="14.25">
      <c r="A35" s="773">
        <v>30</v>
      </c>
      <c r="B35" s="774">
        <f>B34+1</f>
        <v>43434</v>
      </c>
      <c r="C35" s="717">
        <f>WEEKDAY(B35,1)</f>
        <v>6</v>
      </c>
      <c r="D35" s="183">
        <f>T34</f>
        <v>0</v>
      </c>
      <c r="E35" s="184">
        <f>U34</f>
        <v>-0.1</v>
      </c>
      <c r="F35" s="775">
        <f>F34</f>
        <v>0</v>
      </c>
      <c r="G35" s="776">
        <f>G34</f>
        <v>1</v>
      </c>
      <c r="H35" s="185"/>
      <c r="I35" s="186"/>
      <c r="J35" s="775">
        <f>H35</f>
        <v>0</v>
      </c>
      <c r="K35" s="776">
        <f>I35</f>
        <v>0</v>
      </c>
      <c r="L35" s="187">
        <f>H35+I35</f>
        <v>0</v>
      </c>
      <c r="M35" s="187">
        <f>J35+K35</f>
        <v>0</v>
      </c>
      <c r="N35" s="188"/>
      <c r="O35" s="187"/>
      <c r="P35" s="187">
        <f>Q35-(N35+O35)</f>
        <v>0</v>
      </c>
      <c r="Q35" s="187">
        <f>M35</f>
        <v>0</v>
      </c>
      <c r="R35" s="777">
        <f>IF(OR(C35=2,C35=4,C35=6,C35=7),Q35/10,0)</f>
        <v>0</v>
      </c>
      <c r="S35" s="184">
        <f>IF(OR(C35=3,C35=5),Q35/10,0)</f>
        <v>0</v>
      </c>
      <c r="T35" s="183">
        <f>D35-R35</f>
        <v>0</v>
      </c>
      <c r="U35" s="184">
        <f>E35-S35</f>
        <v>-0.1</v>
      </c>
      <c r="V35" s="778">
        <f>IF(C35=1,0,Q35*150/1000)</f>
        <v>0</v>
      </c>
      <c r="W35" s="757"/>
    </row>
    <row r="36" spans="1:23" ht="14.25">
      <c r="A36" s="773">
        <v>31</v>
      </c>
      <c r="B36" s="774">
        <f>B35+1</f>
        <v>43435</v>
      </c>
      <c r="C36" s="717">
        <f>WEEKDAY(B36,1)</f>
        <v>7</v>
      </c>
      <c r="D36" s="183">
        <f>T35</f>
        <v>0</v>
      </c>
      <c r="E36" s="184">
        <f>U35</f>
        <v>-0.1</v>
      </c>
      <c r="F36" s="775">
        <f>F35</f>
        <v>0</v>
      </c>
      <c r="G36" s="776">
        <f>G35</f>
        <v>1</v>
      </c>
      <c r="H36" s="185"/>
      <c r="I36" s="186"/>
      <c r="J36" s="775">
        <f>H36</f>
        <v>0</v>
      </c>
      <c r="K36" s="776">
        <f>I36</f>
        <v>0</v>
      </c>
      <c r="L36" s="187">
        <f>H36+I36</f>
        <v>0</v>
      </c>
      <c r="M36" s="187">
        <f>J36+K36</f>
        <v>0</v>
      </c>
      <c r="N36" s="188"/>
      <c r="O36" s="187"/>
      <c r="P36" s="187">
        <f>Q36-(N36+O36)</f>
        <v>0</v>
      </c>
      <c r="Q36" s="187">
        <f>M36</f>
        <v>0</v>
      </c>
      <c r="R36" s="777">
        <f>IF(OR(C36=2,C36=4,C36=6,C36=7),Q36/10,0)</f>
        <v>0</v>
      </c>
      <c r="S36" s="184">
        <f>IF(OR(C36=3,C36=5),Q36/10,0)</f>
        <v>0</v>
      </c>
      <c r="T36" s="183">
        <f>D36-R36</f>
        <v>0</v>
      </c>
      <c r="U36" s="184">
        <f>E36-S36</f>
        <v>-0.1</v>
      </c>
      <c r="V36" s="778">
        <f>IF(C36=1,0,Q36*150/1000)</f>
        <v>0</v>
      </c>
      <c r="W36" s="757"/>
    </row>
    <row r="37" spans="1:23" ht="14.25">
      <c r="A37" s="780"/>
      <c r="B37" s="781"/>
      <c r="C37" s="197"/>
      <c r="D37" s="197"/>
      <c r="E37" s="197"/>
      <c r="F37" s="197"/>
      <c r="G37" s="200"/>
      <c r="H37" s="198">
        <f>SUM(H6:H36)</f>
        <v>1</v>
      </c>
      <c r="I37" s="198">
        <f>SUM(I6:I36)</f>
        <v>0</v>
      </c>
      <c r="J37" s="198">
        <f>SUM(J6:J36)</f>
        <v>1</v>
      </c>
      <c r="K37" s="198">
        <f>SUM(K6:K36)</f>
        <v>0</v>
      </c>
      <c r="L37" s="198">
        <f>SUM(L6:L36)</f>
        <v>1</v>
      </c>
      <c r="M37" s="198">
        <f>SUM(M6:M36)</f>
        <v>1</v>
      </c>
      <c r="N37" s="198">
        <f>SUM(N6:N36)</f>
        <v>0</v>
      </c>
      <c r="O37" s="198">
        <f>SUM(O6:O36)</f>
        <v>0</v>
      </c>
      <c r="P37" s="198">
        <f>SUM(P6:P36)</f>
        <v>1</v>
      </c>
      <c r="Q37" s="198">
        <f>SUM(Q6:Q36)</f>
        <v>1</v>
      </c>
      <c r="R37" s="200">
        <f>SUM(R6:R36)</f>
        <v>0</v>
      </c>
      <c r="S37" s="200">
        <f>SUM(S6:S36)</f>
        <v>0.1</v>
      </c>
      <c r="T37" s="201"/>
      <c r="U37" s="201"/>
      <c r="V37" s="202">
        <f>SUM(V6:V36)</f>
        <v>0.15</v>
      </c>
      <c r="W37" s="779"/>
    </row>
    <row r="38" spans="1:23" ht="14.25">
      <c r="A38" s="782"/>
      <c r="B38" s="783"/>
      <c r="C38" s="205"/>
      <c r="D38" s="206"/>
      <c r="E38" s="206"/>
      <c r="F38" s="206"/>
      <c r="G38" s="206"/>
      <c r="H38" s="207"/>
      <c r="I38" s="207"/>
      <c r="J38" s="207"/>
      <c r="K38" s="207"/>
      <c r="L38" s="207">
        <v>11</v>
      </c>
      <c r="M38" s="207">
        <v>11</v>
      </c>
      <c r="N38" s="207"/>
      <c r="O38" s="207"/>
      <c r="P38" s="207"/>
      <c r="Q38" s="208"/>
      <c r="R38" s="207"/>
      <c r="S38" s="209">
        <f>R37+S37</f>
        <v>0.1</v>
      </c>
      <c r="T38" s="207"/>
      <c r="U38" s="207"/>
      <c r="V38" s="210"/>
      <c r="W38" s="779"/>
    </row>
    <row r="39" spans="1:23" ht="14.25">
      <c r="A39" s="784"/>
      <c r="B39" s="785"/>
      <c r="C39" s="784">
        <f>DAY(B36)</f>
        <v>1</v>
      </c>
      <c r="D39" s="786"/>
      <c r="E39" s="786"/>
      <c r="F39" s="786"/>
      <c r="G39" s="786"/>
      <c r="H39" s="786">
        <f>COUNTIF(H6:H36,"&gt;0")</f>
        <v>1</v>
      </c>
      <c r="I39" s="786"/>
      <c r="J39" s="786"/>
      <c r="K39" s="786"/>
      <c r="L39" s="786">
        <v>20</v>
      </c>
      <c r="M39" s="786">
        <v>20</v>
      </c>
      <c r="N39" s="786"/>
      <c r="O39" s="786"/>
      <c r="P39" s="786"/>
      <c r="Q39" s="787"/>
      <c r="R39" s="223"/>
      <c r="S39" s="784"/>
      <c r="T39" s="786"/>
      <c r="U39" s="786"/>
      <c r="V39" s="786"/>
      <c r="W39" s="779"/>
    </row>
    <row r="40" spans="1:23" ht="14.25">
      <c r="A40" s="784"/>
      <c r="B40" s="785"/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P40" s="784"/>
      <c r="Q40" s="788"/>
      <c r="R40" s="784"/>
      <c r="S40" s="784"/>
      <c r="T40" s="784"/>
      <c r="U40" s="784"/>
      <c r="V40" s="784"/>
      <c r="W40" s="779"/>
    </row>
    <row r="41" spans="1:23" ht="14.25">
      <c r="A41" s="779"/>
      <c r="B41" s="78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90"/>
      <c r="R41" s="779"/>
      <c r="S41" s="779"/>
      <c r="T41" s="779"/>
      <c r="U41" s="779"/>
      <c r="V41" s="779"/>
      <c r="W41" s="779"/>
    </row>
    <row r="42" spans="1:23" ht="14.25">
      <c r="A42" s="779"/>
      <c r="B42" s="791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90"/>
      <c r="R42" s="779"/>
      <c r="S42" s="779"/>
      <c r="T42" s="779"/>
      <c r="U42" s="779"/>
      <c r="V42" s="779"/>
      <c r="W42" s="779"/>
    </row>
    <row r="43" spans="1:23" ht="14.25">
      <c r="A43" s="779"/>
      <c r="B43" s="789"/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90"/>
      <c r="R43" s="779"/>
      <c r="S43" s="779"/>
      <c r="T43" s="779"/>
      <c r="U43" s="779"/>
      <c r="V43" s="779"/>
      <c r="W43" s="779"/>
    </row>
    <row r="44" spans="1:23" ht="14.25">
      <c r="A44" s="779"/>
      <c r="B44" s="789"/>
      <c r="C44" s="779"/>
      <c r="D44" s="779"/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90"/>
      <c r="R44" s="779"/>
      <c r="S44" s="779"/>
      <c r="T44" s="779"/>
      <c r="U44" s="779"/>
      <c r="V44" s="779"/>
      <c r="W44" s="779"/>
    </row>
    <row r="45" spans="1:23" ht="14.25">
      <c r="A45" s="779"/>
      <c r="B45" s="789"/>
      <c r="C45" s="779"/>
      <c r="D45" s="779"/>
      <c r="E45" s="779"/>
      <c r="F45" s="779"/>
      <c r="G45" s="779"/>
      <c r="H45" s="779"/>
      <c r="I45" s="779"/>
      <c r="J45" s="779"/>
      <c r="K45" s="779" t="s">
        <v>267</v>
      </c>
      <c r="L45" s="779">
        <v>0</v>
      </c>
      <c r="M45" s="779">
        <v>27</v>
      </c>
      <c r="N45" s="779">
        <v>0</v>
      </c>
      <c r="O45" s="779">
        <v>0</v>
      </c>
      <c r="P45" s="779">
        <v>0</v>
      </c>
      <c r="Q45" s="790"/>
      <c r="R45" s="779"/>
      <c r="S45" s="779"/>
      <c r="T45" s="779"/>
      <c r="U45" s="779"/>
      <c r="V45" s="779"/>
      <c r="W45" s="779"/>
    </row>
    <row r="46" spans="1:23" ht="14.25">
      <c r="A46" s="779"/>
      <c r="B46" s="789"/>
      <c r="C46" s="779"/>
      <c r="D46" s="779"/>
      <c r="E46" s="779"/>
      <c r="F46" s="779"/>
      <c r="G46" s="779"/>
      <c r="H46" s="779"/>
      <c r="I46" s="779"/>
      <c r="J46" s="779"/>
      <c r="K46" s="779" t="s">
        <v>268</v>
      </c>
      <c r="L46" s="779">
        <v>0</v>
      </c>
      <c r="M46" s="779">
        <v>0</v>
      </c>
      <c r="N46" s="779">
        <v>0</v>
      </c>
      <c r="O46" s="779">
        <v>0</v>
      </c>
      <c r="P46" s="779">
        <v>0</v>
      </c>
      <c r="Q46" s="790"/>
      <c r="R46" s="779"/>
      <c r="S46" s="779"/>
      <c r="T46" s="779"/>
      <c r="U46" s="779"/>
      <c r="V46" s="779"/>
      <c r="W46" s="779"/>
    </row>
    <row r="47" spans="1:23" ht="14.25">
      <c r="A47" s="779"/>
      <c r="B47" s="789"/>
      <c r="C47" s="779"/>
      <c r="D47" s="779"/>
      <c r="E47" s="779"/>
      <c r="F47" s="779"/>
      <c r="G47" s="779"/>
      <c r="H47" s="779"/>
      <c r="I47" s="779"/>
      <c r="J47" s="779"/>
      <c r="K47" s="779" t="s">
        <v>269</v>
      </c>
      <c r="L47" s="779">
        <v>0</v>
      </c>
      <c r="M47" s="779">
        <v>4</v>
      </c>
      <c r="N47" s="779">
        <v>0</v>
      </c>
      <c r="O47" s="779">
        <v>0</v>
      </c>
      <c r="P47" s="779">
        <v>0</v>
      </c>
      <c r="Q47" s="790"/>
      <c r="R47" s="779"/>
      <c r="S47" s="779"/>
      <c r="T47" s="779"/>
      <c r="U47" s="779"/>
      <c r="V47" s="779"/>
      <c r="W47" s="779"/>
    </row>
    <row r="48" spans="1:23" ht="14.25">
      <c r="A48" s="779"/>
      <c r="B48" s="789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90"/>
      <c r="R48" s="779"/>
      <c r="S48" s="779"/>
      <c r="T48" s="779"/>
      <c r="U48" s="779"/>
      <c r="V48" s="779"/>
      <c r="W48" s="779"/>
    </row>
    <row r="49" spans="1:23" ht="14.25">
      <c r="A49" s="779"/>
      <c r="B49" s="789"/>
      <c r="C49" s="779"/>
      <c r="D49" s="779"/>
      <c r="E49" s="779"/>
      <c r="F49" s="779"/>
      <c r="G49" s="779"/>
      <c r="H49" s="779"/>
      <c r="I49" s="779"/>
      <c r="J49" s="779"/>
      <c r="K49" s="779"/>
      <c r="L49" s="779"/>
      <c r="M49" s="779"/>
      <c r="N49" s="779"/>
      <c r="O49" s="779"/>
      <c r="P49" s="779"/>
      <c r="Q49" s="790"/>
      <c r="R49" s="779"/>
      <c r="S49" s="779"/>
      <c r="T49" s="779"/>
      <c r="U49" s="779"/>
      <c r="V49" s="779"/>
      <c r="W49" s="779"/>
    </row>
    <row r="50" spans="1:23" ht="14.25">
      <c r="A50" s="779"/>
      <c r="B50" s="78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90"/>
      <c r="R50" s="779"/>
      <c r="S50" s="779"/>
      <c r="T50" s="779"/>
      <c r="U50" s="779"/>
      <c r="V50" s="779"/>
      <c r="W50" s="779"/>
    </row>
  </sheetData>
  <sheetProtection password="CF6E" sheet="1" objects="1"/>
  <mergeCells count="17">
    <mergeCell ref="N2:Q3"/>
    <mergeCell ref="R2:S4"/>
    <mergeCell ref="T2:U4"/>
    <mergeCell ref="V2:V4"/>
    <mergeCell ref="B1:T1"/>
    <mergeCell ref="B2:B4"/>
    <mergeCell ref="P4:P5"/>
    <mergeCell ref="D2:E4"/>
    <mergeCell ref="O4:O5"/>
    <mergeCell ref="H2:I4"/>
    <mergeCell ref="J2:K4"/>
    <mergeCell ref="L2:L4"/>
    <mergeCell ref="Q4:Q5"/>
    <mergeCell ref="C2:C4"/>
    <mergeCell ref="N4:N5"/>
    <mergeCell ref="F2:G4"/>
    <mergeCell ref="M2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50"/>
  <sheetViews>
    <sheetView workbookViewId="0" topLeftCell="B1">
      <pane xSplit="2" ySplit="5" topLeftCell="D6" activePane="bottomRight" state="frozen"/>
      <selection pane="bottomRight" activeCell="B12" sqref="B12"/>
    </sheetView>
  </sheetViews>
  <sheetFormatPr defaultColWidth="11.00390625" defaultRowHeight="14.25"/>
  <cols>
    <col min="1" max="21" width="10.00390625" style="737" bestFit="1" customWidth="1"/>
    <col min="22" max="22" width="11.75390625" style="737" bestFit="1" customWidth="1"/>
    <col min="23" max="256" width="10.00390625" style="737" bestFit="1" customWidth="1"/>
  </cols>
  <sheetData>
    <row r="1" spans="1:23" ht="27.75">
      <c r="A1" s="738"/>
      <c r="B1" s="739"/>
      <c r="C1" s="740"/>
      <c r="D1" s="741" t="s">
        <v>202</v>
      </c>
      <c r="E1" s="741"/>
      <c r="F1" s="741"/>
      <c r="G1" s="741"/>
      <c r="H1" s="741"/>
      <c r="I1" s="149" t="s">
        <v>696</v>
      </c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3"/>
      <c r="U1" s="744"/>
      <c r="V1" s="745"/>
      <c r="W1" s="746"/>
    </row>
    <row r="2" spans="1:23" ht="14.25">
      <c r="A2" s="747"/>
      <c r="B2" s="748" t="s">
        <v>828</v>
      </c>
      <c r="C2" s="749" t="s">
        <v>829</v>
      </c>
      <c r="D2" s="750" t="s">
        <v>830</v>
      </c>
      <c r="E2" s="750"/>
      <c r="F2" s="750" t="s">
        <v>841</v>
      </c>
      <c r="G2" s="750"/>
      <c r="H2" s="750" t="s">
        <v>842</v>
      </c>
      <c r="I2" s="750"/>
      <c r="J2" s="750" t="s">
        <v>843</v>
      </c>
      <c r="K2" s="750"/>
      <c r="L2" s="751" t="s">
        <v>844</v>
      </c>
      <c r="M2" s="751" t="s">
        <v>845</v>
      </c>
      <c r="N2" s="752" t="s">
        <v>846</v>
      </c>
      <c r="O2" s="753"/>
      <c r="P2" s="753"/>
      <c r="Q2" s="754"/>
      <c r="R2" s="913" t="s">
        <v>847</v>
      </c>
      <c r="S2" s="913"/>
      <c r="T2" s="913" t="s">
        <v>848</v>
      </c>
      <c r="U2" s="914"/>
      <c r="V2" s="756" t="s">
        <v>712</v>
      </c>
      <c r="W2" s="757"/>
    </row>
    <row r="3" spans="1:23" ht="13.5">
      <c r="A3" s="747"/>
      <c r="B3" s="748"/>
      <c r="C3" s="749"/>
      <c r="D3" s="750"/>
      <c r="E3" s="750"/>
      <c r="F3" s="750"/>
      <c r="G3" s="750"/>
      <c r="H3" s="750"/>
      <c r="I3" s="750"/>
      <c r="J3" s="750"/>
      <c r="K3" s="750"/>
      <c r="L3" s="751"/>
      <c r="M3" s="751"/>
      <c r="N3" s="758"/>
      <c r="O3" s="759"/>
      <c r="P3" s="759"/>
      <c r="Q3" s="760"/>
      <c r="R3" s="913"/>
      <c r="S3" s="913"/>
      <c r="T3" s="913"/>
      <c r="U3" s="914"/>
      <c r="V3" s="756"/>
      <c r="W3" s="757"/>
    </row>
    <row r="4" spans="1:23" ht="13.5">
      <c r="A4" s="747"/>
      <c r="B4" s="748"/>
      <c r="C4" s="749"/>
      <c r="D4" s="750"/>
      <c r="E4" s="750"/>
      <c r="F4" s="750"/>
      <c r="G4" s="750"/>
      <c r="H4" s="750"/>
      <c r="I4" s="750"/>
      <c r="J4" s="750"/>
      <c r="K4" s="750"/>
      <c r="L4" s="751"/>
      <c r="M4" s="751"/>
      <c r="N4" s="761" t="s">
        <v>216</v>
      </c>
      <c r="O4" s="761" t="s">
        <v>217</v>
      </c>
      <c r="P4" s="761" t="s">
        <v>218</v>
      </c>
      <c r="Q4" s="761" t="s">
        <v>219</v>
      </c>
      <c r="R4" s="913"/>
      <c r="S4" s="913"/>
      <c r="T4" s="913"/>
      <c r="U4" s="914"/>
      <c r="V4" s="756"/>
      <c r="W4" s="757"/>
    </row>
    <row r="5" spans="1:23" ht="18">
      <c r="A5" s="762" t="s">
        <v>220</v>
      </c>
      <c r="B5" s="763" t="s">
        <v>221</v>
      </c>
      <c r="C5" s="764"/>
      <c r="D5" s="765" t="s">
        <v>831</v>
      </c>
      <c r="E5" s="766" t="s">
        <v>832</v>
      </c>
      <c r="F5" s="767" t="s">
        <v>833</v>
      </c>
      <c r="G5" s="768" t="s">
        <v>834</v>
      </c>
      <c r="H5" s="767" t="s">
        <v>835</v>
      </c>
      <c r="I5" s="768" t="s">
        <v>836</v>
      </c>
      <c r="J5" s="767" t="s">
        <v>837</v>
      </c>
      <c r="K5" s="768" t="s">
        <v>838</v>
      </c>
      <c r="L5" s="915" t="s">
        <v>839</v>
      </c>
      <c r="M5" s="915" t="s">
        <v>840</v>
      </c>
      <c r="N5" s="770"/>
      <c r="O5" s="770"/>
      <c r="P5" s="770"/>
      <c r="Q5" s="770"/>
      <c r="R5" s="910" t="s">
        <v>851</v>
      </c>
      <c r="S5" s="911" t="s">
        <v>852</v>
      </c>
      <c r="T5" s="912" t="s">
        <v>850</v>
      </c>
      <c r="U5" s="911" t="s">
        <v>849</v>
      </c>
      <c r="V5" s="772" t="s">
        <v>716</v>
      </c>
      <c r="W5" s="757"/>
    </row>
    <row r="6" spans="1:23" ht="14.25">
      <c r="A6" s="773">
        <v>1</v>
      </c>
      <c r="B6" s="774">
        <f>EOMONTH('comon entry'!D2,-1)+1</f>
        <v>43405</v>
      </c>
      <c r="C6" s="717">
        <f>WEEKDAY(B6,1)</f>
        <v>5</v>
      </c>
      <c r="D6" s="183">
        <f>'comon entry'!E24</f>
        <v>0</v>
      </c>
      <c r="E6" s="184">
        <f>'comon entry'!I24</f>
        <v>0</v>
      </c>
      <c r="F6" s="775">
        <f>NAMAKN!L10+NAMAKN!L11+NAMAKN!L12</f>
        <v>0</v>
      </c>
      <c r="G6" s="776">
        <f>NAMAKN!M10+NAMAKN!M11+NAMAKN!M12</f>
        <v>1</v>
      </c>
      <c r="H6" s="185">
        <v>1</v>
      </c>
      <c r="I6" s="186"/>
      <c r="J6" s="775">
        <f>H6</f>
        <v>1</v>
      </c>
      <c r="K6" s="776">
        <f>I6</f>
        <v>0</v>
      </c>
      <c r="L6" s="187">
        <f>H6+I6</f>
        <v>1</v>
      </c>
      <c r="M6" s="187">
        <f>J6+K6</f>
        <v>1</v>
      </c>
      <c r="N6" s="188"/>
      <c r="O6" s="187"/>
      <c r="P6" s="187">
        <f>Q6-(N6+O6)</f>
        <v>1</v>
      </c>
      <c r="Q6" s="187">
        <f>M6</f>
        <v>1</v>
      </c>
      <c r="R6" s="777">
        <f>IF(OR(C6=2,C6=4,C6=6,C6=7),Q6*0.15,0)</f>
        <v>0</v>
      </c>
      <c r="S6" s="184">
        <f>IF(OR(C6=3,C6=5),Q6*0.15,0)</f>
        <v>0.15</v>
      </c>
      <c r="T6" s="183">
        <f>D6-R6</f>
        <v>0</v>
      </c>
      <c r="U6" s="184">
        <f>E6-S6</f>
        <v>-0.15</v>
      </c>
      <c r="V6" s="778">
        <f>IF(C6=1,0,Q6*200/1000)</f>
        <v>0.2</v>
      </c>
      <c r="W6" s="779"/>
    </row>
    <row r="7" spans="1:23" ht="14.25">
      <c r="A7" s="773">
        <v>2</v>
      </c>
      <c r="B7" s="774">
        <f>B6+1</f>
        <v>43406</v>
      </c>
      <c r="C7" s="717">
        <f>WEEKDAY(B7,1)</f>
        <v>6</v>
      </c>
      <c r="D7" s="183">
        <f>T6</f>
        <v>0</v>
      </c>
      <c r="E7" s="184">
        <f>U6</f>
        <v>-0.15</v>
      </c>
      <c r="F7" s="775">
        <f>F6</f>
        <v>0</v>
      </c>
      <c r="G7" s="776">
        <f>G6</f>
        <v>1</v>
      </c>
      <c r="H7" s="185"/>
      <c r="I7" s="186"/>
      <c r="J7" s="775">
        <f>H7</f>
        <v>0</v>
      </c>
      <c r="K7" s="776">
        <f>I7</f>
        <v>0</v>
      </c>
      <c r="L7" s="187">
        <f>H7+I7</f>
        <v>0</v>
      </c>
      <c r="M7" s="187">
        <f>J7+K7</f>
        <v>0</v>
      </c>
      <c r="N7" s="188"/>
      <c r="O7" s="187"/>
      <c r="P7" s="187">
        <f>Q7-(N7+O7)</f>
        <v>0</v>
      </c>
      <c r="Q7" s="187">
        <f>M7</f>
        <v>0</v>
      </c>
      <c r="R7" s="777">
        <f>IF(OR(C7=2,C7=4,C7=6,C7=7),Q7*0.15,0)</f>
        <v>0</v>
      </c>
      <c r="S7" s="184">
        <f>IF(OR(C7=3,C7=5),Q7*0.15,0)</f>
        <v>0</v>
      </c>
      <c r="T7" s="183">
        <f>D7-R7</f>
        <v>0</v>
      </c>
      <c r="U7" s="184">
        <f>E7-S7</f>
        <v>-0.15</v>
      </c>
      <c r="V7" s="778">
        <f>IF(C7=1,0,Q7*200/1000)</f>
        <v>0</v>
      </c>
      <c r="W7" s="779"/>
    </row>
    <row r="8" spans="1:23" ht="14.25">
      <c r="A8" s="773">
        <v>3</v>
      </c>
      <c r="B8" s="774">
        <f>B7+1</f>
        <v>43407</v>
      </c>
      <c r="C8" s="717">
        <f>WEEKDAY(B8,1)</f>
        <v>7</v>
      </c>
      <c r="D8" s="183">
        <f>T7</f>
        <v>0</v>
      </c>
      <c r="E8" s="184">
        <f>U7</f>
        <v>-0.15</v>
      </c>
      <c r="F8" s="775">
        <f>F7</f>
        <v>0</v>
      </c>
      <c r="G8" s="776">
        <f>G7</f>
        <v>1</v>
      </c>
      <c r="H8" s="185"/>
      <c r="I8" s="186"/>
      <c r="J8" s="775">
        <f>H8</f>
        <v>0</v>
      </c>
      <c r="K8" s="776">
        <f>I8</f>
        <v>0</v>
      </c>
      <c r="L8" s="187">
        <f>H8+I8</f>
        <v>0</v>
      </c>
      <c r="M8" s="187">
        <f>J8+K8</f>
        <v>0</v>
      </c>
      <c r="N8" s="188"/>
      <c r="O8" s="187"/>
      <c r="P8" s="187">
        <f>Q8-(N8+O8)</f>
        <v>0</v>
      </c>
      <c r="Q8" s="187">
        <f>M8</f>
        <v>0</v>
      </c>
      <c r="R8" s="777">
        <f>IF(OR(C8=2,C8=4,C8=6,C8=7),Q8*0.15,0)</f>
        <v>0</v>
      </c>
      <c r="S8" s="184">
        <f>IF(OR(C8=3,C8=5),Q8*0.15,0)</f>
        <v>0</v>
      </c>
      <c r="T8" s="183">
        <f>D8-R8</f>
        <v>0</v>
      </c>
      <c r="U8" s="184">
        <f>E8-S8</f>
        <v>-0.15</v>
      </c>
      <c r="V8" s="778">
        <f>IF(C8=1,0,Q8*200/1000)</f>
        <v>0</v>
      </c>
      <c r="W8" s="779"/>
    </row>
    <row r="9" spans="1:23" ht="14.25">
      <c r="A9" s="773">
        <v>4</v>
      </c>
      <c r="B9" s="774">
        <f>B8+1</f>
        <v>43408</v>
      </c>
      <c r="C9" s="717">
        <f>WEEKDAY(B9,1)</f>
        <v>1</v>
      </c>
      <c r="D9" s="183">
        <f>T8</f>
        <v>0</v>
      </c>
      <c r="E9" s="184">
        <f>U8</f>
        <v>-0.15</v>
      </c>
      <c r="F9" s="775">
        <f>F8</f>
        <v>0</v>
      </c>
      <c r="G9" s="776">
        <f>G8</f>
        <v>1</v>
      </c>
      <c r="H9" s="185"/>
      <c r="I9" s="186"/>
      <c r="J9" s="775">
        <f>H9</f>
        <v>0</v>
      </c>
      <c r="K9" s="776">
        <f>I9</f>
        <v>0</v>
      </c>
      <c r="L9" s="187">
        <f>H9+I9</f>
        <v>0</v>
      </c>
      <c r="M9" s="187">
        <f>J9+K9</f>
        <v>0</v>
      </c>
      <c r="N9" s="188"/>
      <c r="O9" s="187"/>
      <c r="P9" s="187">
        <f>Q9-(N9+O9)</f>
        <v>0</v>
      </c>
      <c r="Q9" s="187">
        <f>M9</f>
        <v>0</v>
      </c>
      <c r="R9" s="777">
        <f>IF(OR(C9=2,C9=4,C9=6,C9=7),Q9*0.15,0)</f>
        <v>0</v>
      </c>
      <c r="S9" s="184">
        <f>IF(OR(C9=3,C9=5),Q9*0.15,0)</f>
        <v>0</v>
      </c>
      <c r="T9" s="183">
        <f>D9-R9</f>
        <v>0</v>
      </c>
      <c r="U9" s="184">
        <f>E9-S9</f>
        <v>-0.15</v>
      </c>
      <c r="V9" s="778">
        <f>IF(C9=1,0,Q9*200/1000)</f>
        <v>0</v>
      </c>
      <c r="W9" s="779"/>
    </row>
    <row r="10" spans="1:23" ht="14.25">
      <c r="A10" s="773">
        <v>5</v>
      </c>
      <c r="B10" s="774">
        <f>B9+1</f>
        <v>43409</v>
      </c>
      <c r="C10" s="717">
        <f>WEEKDAY(B10,1)</f>
        <v>2</v>
      </c>
      <c r="D10" s="183">
        <f>T9</f>
        <v>0</v>
      </c>
      <c r="E10" s="184">
        <f>U9</f>
        <v>-0.15</v>
      </c>
      <c r="F10" s="775">
        <f>F9</f>
        <v>0</v>
      </c>
      <c r="G10" s="776">
        <f>G9</f>
        <v>1</v>
      </c>
      <c r="H10" s="185"/>
      <c r="I10" s="186"/>
      <c r="J10" s="775">
        <f>H10</f>
        <v>0</v>
      </c>
      <c r="K10" s="776">
        <f>I10</f>
        <v>0</v>
      </c>
      <c r="L10" s="187">
        <f>H10+I10</f>
        <v>0</v>
      </c>
      <c r="M10" s="187">
        <f>J10+K10</f>
        <v>0</v>
      </c>
      <c r="N10" s="188"/>
      <c r="O10" s="187"/>
      <c r="P10" s="187">
        <f>Q10-(N10+O10)</f>
        <v>0</v>
      </c>
      <c r="Q10" s="187">
        <f>M10</f>
        <v>0</v>
      </c>
      <c r="R10" s="777">
        <f>IF(OR(C10=2,C10=4,C10=6,C10=7),Q10*0.15,0)</f>
        <v>0</v>
      </c>
      <c r="S10" s="184">
        <f>IF(OR(C10=3,C10=5),Q10*0.15,0)</f>
        <v>0</v>
      </c>
      <c r="T10" s="183">
        <f>D10-R10</f>
        <v>0</v>
      </c>
      <c r="U10" s="184">
        <f>E10-S10</f>
        <v>-0.15</v>
      </c>
      <c r="V10" s="778">
        <f>IF(C10=1,0,Q10*200/1000)</f>
        <v>0</v>
      </c>
      <c r="W10" s="779"/>
    </row>
    <row r="11" spans="1:23" ht="14.25">
      <c r="A11" s="773">
        <v>6</v>
      </c>
      <c r="B11" s="774">
        <f>B10+1</f>
        <v>43410</v>
      </c>
      <c r="C11" s="717">
        <f>WEEKDAY(B11,1)</f>
        <v>3</v>
      </c>
      <c r="D11" s="183">
        <f>T10</f>
        <v>0</v>
      </c>
      <c r="E11" s="184">
        <f>U10</f>
        <v>-0.15</v>
      </c>
      <c r="F11" s="775">
        <f>F10</f>
        <v>0</v>
      </c>
      <c r="G11" s="776">
        <f>G10</f>
        <v>1</v>
      </c>
      <c r="H11" s="185"/>
      <c r="I11" s="186"/>
      <c r="J11" s="775">
        <f>H11</f>
        <v>0</v>
      </c>
      <c r="K11" s="776">
        <f>I11</f>
        <v>0</v>
      </c>
      <c r="L11" s="187">
        <f>H11+I11</f>
        <v>0</v>
      </c>
      <c r="M11" s="187">
        <f>J11+K11</f>
        <v>0</v>
      </c>
      <c r="N11" s="188"/>
      <c r="O11" s="187"/>
      <c r="P11" s="187">
        <f>Q11-(N11+O11)</f>
        <v>0</v>
      </c>
      <c r="Q11" s="187">
        <f>M11</f>
        <v>0</v>
      </c>
      <c r="R11" s="777">
        <f>IF(OR(C11=2,C11=4,C11=6,C11=7),Q11*0.15,0)</f>
        <v>0</v>
      </c>
      <c r="S11" s="184">
        <f>IF(OR(C11=3,C11=5),Q11*0.15,0)</f>
        <v>0</v>
      </c>
      <c r="T11" s="183">
        <f>D11-R11</f>
        <v>0</v>
      </c>
      <c r="U11" s="184">
        <f>E11-S11</f>
        <v>-0.15</v>
      </c>
      <c r="V11" s="778">
        <f>IF(C11=1,0,Q11*200/1000)</f>
        <v>0</v>
      </c>
      <c r="W11" s="779"/>
    </row>
    <row r="12" spans="1:23" ht="14.25">
      <c r="A12" s="773">
        <v>7</v>
      </c>
      <c r="B12" s="774">
        <f>B11+1</f>
        <v>43411</v>
      </c>
      <c r="C12" s="717">
        <f>WEEKDAY(B12,1)</f>
        <v>4</v>
      </c>
      <c r="D12" s="183">
        <f>T11</f>
        <v>0</v>
      </c>
      <c r="E12" s="184">
        <f>U11</f>
        <v>-0.15</v>
      </c>
      <c r="F12" s="775">
        <f>F11</f>
        <v>0</v>
      </c>
      <c r="G12" s="776">
        <f>G11</f>
        <v>1</v>
      </c>
      <c r="H12" s="185"/>
      <c r="I12" s="186"/>
      <c r="J12" s="775">
        <f>H12</f>
        <v>0</v>
      </c>
      <c r="K12" s="776">
        <f>I12</f>
        <v>0</v>
      </c>
      <c r="L12" s="187">
        <f>H12+I12</f>
        <v>0</v>
      </c>
      <c r="M12" s="187">
        <f>J12+K12</f>
        <v>0</v>
      </c>
      <c r="N12" s="188"/>
      <c r="O12" s="187"/>
      <c r="P12" s="187">
        <f>Q12-(N12+O12)</f>
        <v>0</v>
      </c>
      <c r="Q12" s="187">
        <f>M12</f>
        <v>0</v>
      </c>
      <c r="R12" s="777">
        <f>IF(OR(C12=2,C12=4,C12=6,C12=7),Q12*0.15,0)</f>
        <v>0</v>
      </c>
      <c r="S12" s="184">
        <f>IF(OR(C12=3,C12=5),Q12*0.15,0)</f>
        <v>0</v>
      </c>
      <c r="T12" s="183">
        <f>D12-R12</f>
        <v>0</v>
      </c>
      <c r="U12" s="184">
        <f>E12-S12</f>
        <v>-0.15</v>
      </c>
      <c r="V12" s="778">
        <f>IF(C12=1,0,Q12*200/1000)</f>
        <v>0</v>
      </c>
      <c r="W12" s="779"/>
    </row>
    <row r="13" spans="1:23" ht="14.25">
      <c r="A13" s="773">
        <v>8</v>
      </c>
      <c r="B13" s="774">
        <f>B12+1</f>
        <v>43412</v>
      </c>
      <c r="C13" s="717">
        <f>WEEKDAY(B13,1)</f>
        <v>5</v>
      </c>
      <c r="D13" s="183">
        <f>T12</f>
        <v>0</v>
      </c>
      <c r="E13" s="184">
        <f>U12</f>
        <v>-0.15</v>
      </c>
      <c r="F13" s="775">
        <f>F12</f>
        <v>0</v>
      </c>
      <c r="G13" s="776">
        <f>G12</f>
        <v>1</v>
      </c>
      <c r="H13" s="185"/>
      <c r="I13" s="186"/>
      <c r="J13" s="775">
        <f>H13</f>
        <v>0</v>
      </c>
      <c r="K13" s="776">
        <f>I13</f>
        <v>0</v>
      </c>
      <c r="L13" s="187">
        <f>H13+I13</f>
        <v>0</v>
      </c>
      <c r="M13" s="187">
        <f>J13+K13</f>
        <v>0</v>
      </c>
      <c r="N13" s="188"/>
      <c r="O13" s="187"/>
      <c r="P13" s="187">
        <f>Q13-(N13+O13)</f>
        <v>0</v>
      </c>
      <c r="Q13" s="187">
        <f>M13</f>
        <v>0</v>
      </c>
      <c r="R13" s="777">
        <f>IF(OR(C13=2,C13=4,C13=6,C13=7),Q13*0.15,0)</f>
        <v>0</v>
      </c>
      <c r="S13" s="184">
        <f>IF(OR(C13=3,C13=5),Q13*0.15,0)</f>
        <v>0</v>
      </c>
      <c r="T13" s="183">
        <f>D13-R13</f>
        <v>0</v>
      </c>
      <c r="U13" s="184">
        <f>E13-S13</f>
        <v>-0.15</v>
      </c>
      <c r="V13" s="778">
        <f>IF(C13=1,0,Q13*200/1000)</f>
        <v>0</v>
      </c>
      <c r="W13" s="779"/>
    </row>
    <row r="14" spans="1:23" ht="14.25">
      <c r="A14" s="773">
        <v>9</v>
      </c>
      <c r="B14" s="774">
        <f>B13+1</f>
        <v>43413</v>
      </c>
      <c r="C14" s="717">
        <f>WEEKDAY(B14,1)</f>
        <v>6</v>
      </c>
      <c r="D14" s="183">
        <f>T13</f>
        <v>0</v>
      </c>
      <c r="E14" s="184">
        <f>U13</f>
        <v>-0.15</v>
      </c>
      <c r="F14" s="775">
        <f>F13</f>
        <v>0</v>
      </c>
      <c r="G14" s="776">
        <f>G13</f>
        <v>1</v>
      </c>
      <c r="H14" s="185"/>
      <c r="I14" s="186"/>
      <c r="J14" s="775">
        <f>H14</f>
        <v>0</v>
      </c>
      <c r="K14" s="776">
        <f>I14</f>
        <v>0</v>
      </c>
      <c r="L14" s="187">
        <f>H14+I14</f>
        <v>0</v>
      </c>
      <c r="M14" s="187">
        <f>J14+K14</f>
        <v>0</v>
      </c>
      <c r="N14" s="188"/>
      <c r="O14" s="187"/>
      <c r="P14" s="187">
        <f>Q14-(N14+O14)</f>
        <v>0</v>
      </c>
      <c r="Q14" s="187">
        <f>M14</f>
        <v>0</v>
      </c>
      <c r="R14" s="777">
        <f>IF(OR(C14=2,C14=4,C14=6,C14=7),Q14*0.15,0)</f>
        <v>0</v>
      </c>
      <c r="S14" s="184">
        <f>IF(OR(C14=3,C14=5),Q14*0.15,0)</f>
        <v>0</v>
      </c>
      <c r="T14" s="183">
        <f>D14-R14</f>
        <v>0</v>
      </c>
      <c r="U14" s="184">
        <f>E14-S14</f>
        <v>-0.15</v>
      </c>
      <c r="V14" s="778">
        <f>IF(C14=1,0,Q14*200/1000)</f>
        <v>0</v>
      </c>
      <c r="W14" s="779"/>
    </row>
    <row r="15" spans="1:23" ht="14.25">
      <c r="A15" s="773">
        <v>10</v>
      </c>
      <c r="B15" s="774">
        <f>B14+1</f>
        <v>43414</v>
      </c>
      <c r="C15" s="717">
        <f>WEEKDAY(B15,1)</f>
        <v>7</v>
      </c>
      <c r="D15" s="183">
        <f>T14</f>
        <v>0</v>
      </c>
      <c r="E15" s="184">
        <f>U14</f>
        <v>-0.15</v>
      </c>
      <c r="F15" s="775">
        <f>F14</f>
        <v>0</v>
      </c>
      <c r="G15" s="776">
        <f>G14</f>
        <v>1</v>
      </c>
      <c r="H15" s="185"/>
      <c r="I15" s="186"/>
      <c r="J15" s="775">
        <f>H15</f>
        <v>0</v>
      </c>
      <c r="K15" s="776">
        <f>I15</f>
        <v>0</v>
      </c>
      <c r="L15" s="187">
        <f>H15+I15</f>
        <v>0</v>
      </c>
      <c r="M15" s="187">
        <f>J15+K15</f>
        <v>0</v>
      </c>
      <c r="N15" s="188"/>
      <c r="O15" s="187"/>
      <c r="P15" s="187">
        <f>Q15-(N15+O15)</f>
        <v>0</v>
      </c>
      <c r="Q15" s="187">
        <f>M15</f>
        <v>0</v>
      </c>
      <c r="R15" s="777">
        <f>IF(OR(C15=2,C15=4,C15=6,C15=7),Q15*0.15,0)</f>
        <v>0</v>
      </c>
      <c r="S15" s="184">
        <f>IF(OR(C15=3,C15=5),Q15*0.15,0)</f>
        <v>0</v>
      </c>
      <c r="T15" s="183">
        <f>D15-R15</f>
        <v>0</v>
      </c>
      <c r="U15" s="184">
        <f>E15-S15</f>
        <v>-0.15</v>
      </c>
      <c r="V15" s="778">
        <f>IF(C15=1,0,Q15*200/1000)</f>
        <v>0</v>
      </c>
      <c r="W15" s="779"/>
    </row>
    <row r="16" spans="1:23" ht="14.25">
      <c r="A16" s="773">
        <v>11</v>
      </c>
      <c r="B16" s="774">
        <f>B15+1</f>
        <v>43415</v>
      </c>
      <c r="C16" s="717">
        <f>WEEKDAY(B16,1)</f>
        <v>1</v>
      </c>
      <c r="D16" s="183">
        <f>T15</f>
        <v>0</v>
      </c>
      <c r="E16" s="184">
        <f>U15</f>
        <v>-0.15</v>
      </c>
      <c r="F16" s="775">
        <f>F15</f>
        <v>0</v>
      </c>
      <c r="G16" s="776">
        <f>G15</f>
        <v>1</v>
      </c>
      <c r="H16" s="185"/>
      <c r="I16" s="186"/>
      <c r="J16" s="775">
        <f>H16</f>
        <v>0</v>
      </c>
      <c r="K16" s="776">
        <f>I16</f>
        <v>0</v>
      </c>
      <c r="L16" s="187">
        <f>H16+I16</f>
        <v>0</v>
      </c>
      <c r="M16" s="187">
        <f>J16+K16</f>
        <v>0</v>
      </c>
      <c r="N16" s="188"/>
      <c r="O16" s="187"/>
      <c r="P16" s="187">
        <f>Q16-(N16+O16)</f>
        <v>0</v>
      </c>
      <c r="Q16" s="187">
        <f>M16</f>
        <v>0</v>
      </c>
      <c r="R16" s="777">
        <f>IF(OR(C16=2,C16=4,C16=6,C16=7),Q16*0.15,0)</f>
        <v>0</v>
      </c>
      <c r="S16" s="184">
        <f>IF(OR(C16=3,C16=5),Q16*0.15,0)</f>
        <v>0</v>
      </c>
      <c r="T16" s="183">
        <f>D16-R16</f>
        <v>0</v>
      </c>
      <c r="U16" s="184">
        <f>E16-S16</f>
        <v>-0.15</v>
      </c>
      <c r="V16" s="778">
        <f>IF(C16=1,0,Q16*200/1000)</f>
        <v>0</v>
      </c>
      <c r="W16" s="779"/>
    </row>
    <row r="17" spans="1:23" ht="14.25">
      <c r="A17" s="773">
        <v>12</v>
      </c>
      <c r="B17" s="774">
        <f>B16+1</f>
        <v>43416</v>
      </c>
      <c r="C17" s="717">
        <f>WEEKDAY(B17,1)</f>
        <v>2</v>
      </c>
      <c r="D17" s="183">
        <f>T16</f>
        <v>0</v>
      </c>
      <c r="E17" s="184">
        <f>U16</f>
        <v>-0.15</v>
      </c>
      <c r="F17" s="775">
        <f>F16</f>
        <v>0</v>
      </c>
      <c r="G17" s="776">
        <f>G16</f>
        <v>1</v>
      </c>
      <c r="H17" s="185"/>
      <c r="I17" s="186"/>
      <c r="J17" s="775">
        <f>H17</f>
        <v>0</v>
      </c>
      <c r="K17" s="776">
        <f>I17</f>
        <v>0</v>
      </c>
      <c r="L17" s="187">
        <f>H17+I17</f>
        <v>0</v>
      </c>
      <c r="M17" s="187">
        <f>J17+K17</f>
        <v>0</v>
      </c>
      <c r="N17" s="188"/>
      <c r="O17" s="187"/>
      <c r="P17" s="187">
        <f>Q17-(N17+O17)</f>
        <v>0</v>
      </c>
      <c r="Q17" s="187">
        <f>M17</f>
        <v>0</v>
      </c>
      <c r="R17" s="777">
        <f>IF(OR(C17=2,C17=4,C17=6,C17=7),Q17*0.15,0)</f>
        <v>0</v>
      </c>
      <c r="S17" s="184">
        <f>IF(OR(C17=3,C17=5),Q17*0.15,0)</f>
        <v>0</v>
      </c>
      <c r="T17" s="183">
        <f>D17-R17</f>
        <v>0</v>
      </c>
      <c r="U17" s="184">
        <f>E17-S17</f>
        <v>-0.15</v>
      </c>
      <c r="V17" s="778">
        <f>IF(C17=1,0,Q17*200/1000)</f>
        <v>0</v>
      </c>
      <c r="W17" s="779"/>
    </row>
    <row r="18" spans="1:23" ht="14.25">
      <c r="A18" s="773">
        <v>13</v>
      </c>
      <c r="B18" s="774">
        <f>B17+1</f>
        <v>43417</v>
      </c>
      <c r="C18" s="717">
        <f>WEEKDAY(B18,1)</f>
        <v>3</v>
      </c>
      <c r="D18" s="183">
        <f>T17</f>
        <v>0</v>
      </c>
      <c r="E18" s="184">
        <f>U17</f>
        <v>-0.15</v>
      </c>
      <c r="F18" s="775">
        <f>F17</f>
        <v>0</v>
      </c>
      <c r="G18" s="776">
        <f>G17</f>
        <v>1</v>
      </c>
      <c r="H18" s="185"/>
      <c r="I18" s="186"/>
      <c r="J18" s="775">
        <f>H18</f>
        <v>0</v>
      </c>
      <c r="K18" s="776">
        <f>I18</f>
        <v>0</v>
      </c>
      <c r="L18" s="187">
        <f>H18+I18</f>
        <v>0</v>
      </c>
      <c r="M18" s="187">
        <f>J18+K18</f>
        <v>0</v>
      </c>
      <c r="N18" s="188"/>
      <c r="O18" s="187"/>
      <c r="P18" s="187">
        <f>Q18-(N18+O18)</f>
        <v>0</v>
      </c>
      <c r="Q18" s="187">
        <f>M18</f>
        <v>0</v>
      </c>
      <c r="R18" s="777">
        <f>IF(OR(C18=2,C18=4,C18=6,C18=7),Q18*0.15,0)</f>
        <v>0</v>
      </c>
      <c r="S18" s="184">
        <f>IF(OR(C18=3,C18=5),Q18*0.15,0)</f>
        <v>0</v>
      </c>
      <c r="T18" s="183">
        <f>D18-R18</f>
        <v>0</v>
      </c>
      <c r="U18" s="184">
        <f>E18-S18</f>
        <v>-0.15</v>
      </c>
      <c r="V18" s="778">
        <f>IF(C18=1,0,Q18*200/1000)</f>
        <v>0</v>
      </c>
      <c r="W18" s="779"/>
    </row>
    <row r="19" spans="1:23" ht="14.25">
      <c r="A19" s="773">
        <v>14</v>
      </c>
      <c r="B19" s="774">
        <f>B18+1</f>
        <v>43418</v>
      </c>
      <c r="C19" s="717">
        <f>WEEKDAY(B19,1)</f>
        <v>4</v>
      </c>
      <c r="D19" s="183">
        <f>T18</f>
        <v>0</v>
      </c>
      <c r="E19" s="184">
        <f>U18</f>
        <v>-0.15</v>
      </c>
      <c r="F19" s="775">
        <f>F18</f>
        <v>0</v>
      </c>
      <c r="G19" s="776">
        <f>G18</f>
        <v>1</v>
      </c>
      <c r="H19" s="185"/>
      <c r="I19" s="186"/>
      <c r="J19" s="775">
        <f>H19</f>
        <v>0</v>
      </c>
      <c r="K19" s="776">
        <f>I19</f>
        <v>0</v>
      </c>
      <c r="L19" s="187">
        <f>H19+I19</f>
        <v>0</v>
      </c>
      <c r="M19" s="187">
        <f>J19+K19</f>
        <v>0</v>
      </c>
      <c r="N19" s="188"/>
      <c r="O19" s="187"/>
      <c r="P19" s="187">
        <f>Q19-(N19+O19)</f>
        <v>0</v>
      </c>
      <c r="Q19" s="187">
        <f>M19</f>
        <v>0</v>
      </c>
      <c r="R19" s="777">
        <f>IF(OR(C19=2,C19=4,C19=6,C19=7),Q19*0.15,0)</f>
        <v>0</v>
      </c>
      <c r="S19" s="184">
        <f>IF(OR(C19=3,C19=5),Q19*0.15,0)</f>
        <v>0</v>
      </c>
      <c r="T19" s="183">
        <f>D19-R19</f>
        <v>0</v>
      </c>
      <c r="U19" s="184">
        <f>E19-S19</f>
        <v>-0.15</v>
      </c>
      <c r="V19" s="778">
        <f>IF(C19=1,0,Q19*200/1000)</f>
        <v>0</v>
      </c>
      <c r="W19" s="779"/>
    </row>
    <row r="20" spans="1:23" ht="14.25">
      <c r="A20" s="773">
        <v>15</v>
      </c>
      <c r="B20" s="774">
        <f>B19+1</f>
        <v>43419</v>
      </c>
      <c r="C20" s="717">
        <f>WEEKDAY(B20,1)</f>
        <v>5</v>
      </c>
      <c r="D20" s="183">
        <f>T19</f>
        <v>0</v>
      </c>
      <c r="E20" s="184">
        <f>U19</f>
        <v>-0.15</v>
      </c>
      <c r="F20" s="775">
        <f>F19</f>
        <v>0</v>
      </c>
      <c r="G20" s="776">
        <f>G19</f>
        <v>1</v>
      </c>
      <c r="H20" s="185"/>
      <c r="I20" s="186"/>
      <c r="J20" s="775">
        <f>H20</f>
        <v>0</v>
      </c>
      <c r="K20" s="776">
        <f>I20</f>
        <v>0</v>
      </c>
      <c r="L20" s="187">
        <f>H20+I20</f>
        <v>0</v>
      </c>
      <c r="M20" s="187">
        <f>J20+K20</f>
        <v>0</v>
      </c>
      <c r="N20" s="188"/>
      <c r="O20" s="187"/>
      <c r="P20" s="187">
        <f>Q20-(N20+O20)</f>
        <v>0</v>
      </c>
      <c r="Q20" s="187">
        <f>M20</f>
        <v>0</v>
      </c>
      <c r="R20" s="777">
        <f>IF(OR(C20=2,C20=4,C20=6,C20=7),Q20*0.15,0)</f>
        <v>0</v>
      </c>
      <c r="S20" s="184">
        <f>IF(OR(C20=3,C20=5),Q20*0.15,0)</f>
        <v>0</v>
      </c>
      <c r="T20" s="183">
        <f>D20-R20</f>
        <v>0</v>
      </c>
      <c r="U20" s="184">
        <f>E20-S20</f>
        <v>-0.15</v>
      </c>
      <c r="V20" s="778">
        <f>IF(C20=1,0,Q20*200/1000)</f>
        <v>0</v>
      </c>
      <c r="W20" s="779"/>
    </row>
    <row r="21" spans="1:23" ht="14.25">
      <c r="A21" s="773">
        <v>16</v>
      </c>
      <c r="B21" s="774">
        <f>B20+1</f>
        <v>43420</v>
      </c>
      <c r="C21" s="717">
        <f>WEEKDAY(B21,1)</f>
        <v>6</v>
      </c>
      <c r="D21" s="183">
        <f>T20</f>
        <v>0</v>
      </c>
      <c r="E21" s="184">
        <f>U20</f>
        <v>-0.15</v>
      </c>
      <c r="F21" s="775">
        <f>F20</f>
        <v>0</v>
      </c>
      <c r="G21" s="776">
        <f>G20</f>
        <v>1</v>
      </c>
      <c r="H21" s="185"/>
      <c r="I21" s="186"/>
      <c r="J21" s="775">
        <f>H21</f>
        <v>0</v>
      </c>
      <c r="K21" s="776">
        <f>I21</f>
        <v>0</v>
      </c>
      <c r="L21" s="187">
        <f>H21+I21</f>
        <v>0</v>
      </c>
      <c r="M21" s="187">
        <f>J21+K21</f>
        <v>0</v>
      </c>
      <c r="N21" s="188"/>
      <c r="O21" s="187"/>
      <c r="P21" s="187">
        <f>Q21-(N21+O21)</f>
        <v>0</v>
      </c>
      <c r="Q21" s="187">
        <f>M21</f>
        <v>0</v>
      </c>
      <c r="R21" s="777">
        <f>IF(OR(C21=2,C21=4,C21=6,C21=7),Q21*0.15,0)</f>
        <v>0</v>
      </c>
      <c r="S21" s="184">
        <f>IF(OR(C21=3,C21=5),Q21*0.15,0)</f>
        <v>0</v>
      </c>
      <c r="T21" s="183">
        <f>D21-R21</f>
        <v>0</v>
      </c>
      <c r="U21" s="184">
        <f>E21-S21</f>
        <v>-0.15</v>
      </c>
      <c r="V21" s="778">
        <f>IF(C21=1,0,Q21*200/1000)</f>
        <v>0</v>
      </c>
      <c r="W21" s="779"/>
    </row>
    <row r="22" spans="1:23" ht="14.25">
      <c r="A22" s="773">
        <v>17</v>
      </c>
      <c r="B22" s="774">
        <f>B21+1</f>
        <v>43421</v>
      </c>
      <c r="C22" s="717">
        <f>WEEKDAY(B22,1)</f>
        <v>7</v>
      </c>
      <c r="D22" s="183">
        <f>T21</f>
        <v>0</v>
      </c>
      <c r="E22" s="184">
        <f>U21</f>
        <v>-0.15</v>
      </c>
      <c r="F22" s="775">
        <f>F21</f>
        <v>0</v>
      </c>
      <c r="G22" s="776">
        <f>G21</f>
        <v>1</v>
      </c>
      <c r="H22" s="185"/>
      <c r="I22" s="186"/>
      <c r="J22" s="775">
        <f>H22</f>
        <v>0</v>
      </c>
      <c r="K22" s="776">
        <f>I22</f>
        <v>0</v>
      </c>
      <c r="L22" s="187">
        <f>H22+I22</f>
        <v>0</v>
      </c>
      <c r="M22" s="187">
        <f>J22+K22</f>
        <v>0</v>
      </c>
      <c r="N22" s="188"/>
      <c r="O22" s="187"/>
      <c r="P22" s="187">
        <f>Q22-(N22+O22)</f>
        <v>0</v>
      </c>
      <c r="Q22" s="187">
        <f>M22</f>
        <v>0</v>
      </c>
      <c r="R22" s="777">
        <f>IF(OR(C22=2,C22=4,C22=6,C22=7),Q22*0.15,0)</f>
        <v>0</v>
      </c>
      <c r="S22" s="184">
        <f>IF(OR(C22=3,C22=5),Q22*0.15,0)</f>
        <v>0</v>
      </c>
      <c r="T22" s="183">
        <f>D22-R22</f>
        <v>0</v>
      </c>
      <c r="U22" s="184">
        <f>E22-S22</f>
        <v>-0.15</v>
      </c>
      <c r="V22" s="778">
        <f>IF(C22=1,0,Q22*200/1000)</f>
        <v>0</v>
      </c>
      <c r="W22" s="779"/>
    </row>
    <row r="23" spans="1:23" ht="14.25">
      <c r="A23" s="773">
        <v>18</v>
      </c>
      <c r="B23" s="774">
        <f>B22+1</f>
        <v>43422</v>
      </c>
      <c r="C23" s="717">
        <f>WEEKDAY(B23,1)</f>
        <v>1</v>
      </c>
      <c r="D23" s="183">
        <f>T22</f>
        <v>0</v>
      </c>
      <c r="E23" s="184">
        <f>U22</f>
        <v>-0.15</v>
      </c>
      <c r="F23" s="775">
        <f>F22</f>
        <v>0</v>
      </c>
      <c r="G23" s="776">
        <f>G22</f>
        <v>1</v>
      </c>
      <c r="H23" s="185"/>
      <c r="I23" s="186"/>
      <c r="J23" s="775">
        <f>H23</f>
        <v>0</v>
      </c>
      <c r="K23" s="776">
        <f>I23</f>
        <v>0</v>
      </c>
      <c r="L23" s="187">
        <f>H23+I23</f>
        <v>0</v>
      </c>
      <c r="M23" s="187">
        <f>J23+K23</f>
        <v>0</v>
      </c>
      <c r="N23" s="188"/>
      <c r="O23" s="187"/>
      <c r="P23" s="187">
        <f>Q23-(N23+O23)</f>
        <v>0</v>
      </c>
      <c r="Q23" s="187">
        <f>M23</f>
        <v>0</v>
      </c>
      <c r="R23" s="777">
        <f>IF(OR(C23=2,C23=4,C23=6,C23=7),Q23*0.15,0)</f>
        <v>0</v>
      </c>
      <c r="S23" s="184">
        <f>IF(OR(C23=3,C23=5),Q23*0.15,0)</f>
        <v>0</v>
      </c>
      <c r="T23" s="183">
        <f>D23-R23</f>
        <v>0</v>
      </c>
      <c r="U23" s="184">
        <f>E23-S23</f>
        <v>-0.15</v>
      </c>
      <c r="V23" s="778">
        <f>IF(C23=1,0,Q23*200/1000)</f>
        <v>0</v>
      </c>
      <c r="W23" s="779"/>
    </row>
    <row r="24" spans="1:23" ht="14.25">
      <c r="A24" s="773">
        <v>19</v>
      </c>
      <c r="B24" s="774">
        <f>B23+1</f>
        <v>43423</v>
      </c>
      <c r="C24" s="717">
        <f>WEEKDAY(B24,1)</f>
        <v>2</v>
      </c>
      <c r="D24" s="183">
        <f>T23</f>
        <v>0</v>
      </c>
      <c r="E24" s="184">
        <f>U23</f>
        <v>-0.15</v>
      </c>
      <c r="F24" s="775">
        <f>F23</f>
        <v>0</v>
      </c>
      <c r="G24" s="776">
        <f>G23</f>
        <v>1</v>
      </c>
      <c r="H24" s="185"/>
      <c r="I24" s="186"/>
      <c r="J24" s="775">
        <f>H24</f>
        <v>0</v>
      </c>
      <c r="K24" s="776">
        <f>I24</f>
        <v>0</v>
      </c>
      <c r="L24" s="187">
        <f>H24+I24</f>
        <v>0</v>
      </c>
      <c r="M24" s="187">
        <f>J24+K24</f>
        <v>0</v>
      </c>
      <c r="N24" s="188"/>
      <c r="O24" s="187"/>
      <c r="P24" s="187">
        <f>Q24-(N24+O24)</f>
        <v>0</v>
      </c>
      <c r="Q24" s="187">
        <f>M24</f>
        <v>0</v>
      </c>
      <c r="R24" s="777">
        <f>IF(OR(C24=2,C24=4,C24=6,C24=7),Q24*0.15,0)</f>
        <v>0</v>
      </c>
      <c r="S24" s="184">
        <f>IF(OR(C24=3,C24=5),Q24*0.15,0)</f>
        <v>0</v>
      </c>
      <c r="T24" s="183">
        <f>D24-R24</f>
        <v>0</v>
      </c>
      <c r="U24" s="184">
        <f>E24-S24</f>
        <v>-0.15</v>
      </c>
      <c r="V24" s="778">
        <f>IF(C24=1,0,Q24*200/1000)</f>
        <v>0</v>
      </c>
      <c r="W24" s="779"/>
    </row>
    <row r="25" spans="1:23" ht="14.25">
      <c r="A25" s="773">
        <v>20</v>
      </c>
      <c r="B25" s="774">
        <f>B24+1</f>
        <v>43424</v>
      </c>
      <c r="C25" s="717">
        <f>WEEKDAY(B25,1)</f>
        <v>3</v>
      </c>
      <c r="D25" s="183">
        <f>T24</f>
        <v>0</v>
      </c>
      <c r="E25" s="184">
        <f>U24</f>
        <v>-0.15</v>
      </c>
      <c r="F25" s="775">
        <f>F24</f>
        <v>0</v>
      </c>
      <c r="G25" s="776">
        <f>G24</f>
        <v>1</v>
      </c>
      <c r="H25" s="185"/>
      <c r="I25" s="186"/>
      <c r="J25" s="775">
        <f>H25</f>
        <v>0</v>
      </c>
      <c r="K25" s="776">
        <f>I25</f>
        <v>0</v>
      </c>
      <c r="L25" s="187">
        <f>H25+I25</f>
        <v>0</v>
      </c>
      <c r="M25" s="187">
        <f>J25+K25</f>
        <v>0</v>
      </c>
      <c r="N25" s="188"/>
      <c r="O25" s="187"/>
      <c r="P25" s="187">
        <f>Q25-(N25+O25)</f>
        <v>0</v>
      </c>
      <c r="Q25" s="187">
        <f>M25</f>
        <v>0</v>
      </c>
      <c r="R25" s="777">
        <f>IF(OR(C25=2,C25=4,C25=6,C25=7),Q25*0.15,0)</f>
        <v>0</v>
      </c>
      <c r="S25" s="184">
        <f>IF(OR(C25=3,C25=5),Q25*0.15,0)</f>
        <v>0</v>
      </c>
      <c r="T25" s="183">
        <f>D25-R25</f>
        <v>0</v>
      </c>
      <c r="U25" s="184">
        <f>E25-S25</f>
        <v>-0.15</v>
      </c>
      <c r="V25" s="778">
        <f>IF(C25=1,0,Q25*200/1000)</f>
        <v>0</v>
      </c>
      <c r="W25" s="779"/>
    </row>
    <row r="26" spans="1:23" ht="14.25">
      <c r="A26" s="773">
        <v>21</v>
      </c>
      <c r="B26" s="774">
        <f>B25+1</f>
        <v>43425</v>
      </c>
      <c r="C26" s="717">
        <f>WEEKDAY(B26,1)</f>
        <v>4</v>
      </c>
      <c r="D26" s="183">
        <f>T25</f>
        <v>0</v>
      </c>
      <c r="E26" s="184">
        <f>U25</f>
        <v>-0.15</v>
      </c>
      <c r="F26" s="775">
        <f>F25</f>
        <v>0</v>
      </c>
      <c r="G26" s="776">
        <f>G25</f>
        <v>1</v>
      </c>
      <c r="H26" s="185"/>
      <c r="I26" s="186"/>
      <c r="J26" s="775">
        <f>H26</f>
        <v>0</v>
      </c>
      <c r="K26" s="776">
        <f>I26</f>
        <v>0</v>
      </c>
      <c r="L26" s="187">
        <f>H26+I26</f>
        <v>0</v>
      </c>
      <c r="M26" s="187">
        <f>J26+K26</f>
        <v>0</v>
      </c>
      <c r="N26" s="188"/>
      <c r="O26" s="187"/>
      <c r="P26" s="187">
        <f>Q26-(N26+O26)</f>
        <v>0</v>
      </c>
      <c r="Q26" s="187">
        <f>M26</f>
        <v>0</v>
      </c>
      <c r="R26" s="777">
        <f>IF(OR(C26=2,C26=4,C26=6,C26=7),Q26*0.15,0)</f>
        <v>0</v>
      </c>
      <c r="S26" s="184">
        <f>IF(OR(C26=3,C26=5),Q26*0.15,0)</f>
        <v>0</v>
      </c>
      <c r="T26" s="183">
        <f>D26-R26</f>
        <v>0</v>
      </c>
      <c r="U26" s="184">
        <f>E26-S26</f>
        <v>-0.15</v>
      </c>
      <c r="V26" s="778">
        <f>IF(C26=1,0,Q26*200/1000)</f>
        <v>0</v>
      </c>
      <c r="W26" s="779"/>
    </row>
    <row r="27" spans="1:23" ht="14.25">
      <c r="A27" s="773">
        <v>22</v>
      </c>
      <c r="B27" s="774">
        <f>B26+1</f>
        <v>43426</v>
      </c>
      <c r="C27" s="717">
        <f>WEEKDAY(B27,1)</f>
        <v>5</v>
      </c>
      <c r="D27" s="183">
        <f>T26</f>
        <v>0</v>
      </c>
      <c r="E27" s="184">
        <f>U26</f>
        <v>-0.15</v>
      </c>
      <c r="F27" s="775">
        <f>F26</f>
        <v>0</v>
      </c>
      <c r="G27" s="776">
        <f>G26</f>
        <v>1</v>
      </c>
      <c r="H27" s="185"/>
      <c r="I27" s="186"/>
      <c r="J27" s="775">
        <f>H27</f>
        <v>0</v>
      </c>
      <c r="K27" s="776">
        <f>I27</f>
        <v>0</v>
      </c>
      <c r="L27" s="187">
        <f>H27+I27</f>
        <v>0</v>
      </c>
      <c r="M27" s="187">
        <f>J27+K27</f>
        <v>0</v>
      </c>
      <c r="N27" s="188"/>
      <c r="O27" s="187"/>
      <c r="P27" s="187">
        <f>Q27-(N27+O27)</f>
        <v>0</v>
      </c>
      <c r="Q27" s="187">
        <f>M27</f>
        <v>0</v>
      </c>
      <c r="R27" s="777">
        <f>IF(OR(C27=2,C27=4,C27=6,C27=7),Q27*0.15,0)</f>
        <v>0</v>
      </c>
      <c r="S27" s="184">
        <f>IF(OR(C27=3,C27=5),Q27*0.15,0)</f>
        <v>0</v>
      </c>
      <c r="T27" s="183">
        <f>D27-R27</f>
        <v>0</v>
      </c>
      <c r="U27" s="184">
        <f>E27-S27</f>
        <v>-0.15</v>
      </c>
      <c r="V27" s="778">
        <f>IF(C27=1,0,Q27*200/1000)</f>
        <v>0</v>
      </c>
      <c r="W27" s="779"/>
    </row>
    <row r="28" spans="1:23" ht="14.25">
      <c r="A28" s="773">
        <v>23</v>
      </c>
      <c r="B28" s="774">
        <f>B27+1</f>
        <v>43427</v>
      </c>
      <c r="C28" s="717">
        <f>WEEKDAY(B28,1)</f>
        <v>6</v>
      </c>
      <c r="D28" s="183">
        <f>T27</f>
        <v>0</v>
      </c>
      <c r="E28" s="184">
        <f>U27</f>
        <v>-0.15</v>
      </c>
      <c r="F28" s="775">
        <f>F27</f>
        <v>0</v>
      </c>
      <c r="G28" s="776">
        <f>G27</f>
        <v>1</v>
      </c>
      <c r="H28" s="185"/>
      <c r="I28" s="186"/>
      <c r="J28" s="775">
        <f>H28</f>
        <v>0</v>
      </c>
      <c r="K28" s="776">
        <f>I28</f>
        <v>0</v>
      </c>
      <c r="L28" s="187">
        <f>H28+I28</f>
        <v>0</v>
      </c>
      <c r="M28" s="187">
        <f>J28+K28</f>
        <v>0</v>
      </c>
      <c r="N28" s="188"/>
      <c r="O28" s="187"/>
      <c r="P28" s="187">
        <f>Q28-(N28+O28)</f>
        <v>0</v>
      </c>
      <c r="Q28" s="187">
        <f>M28</f>
        <v>0</v>
      </c>
      <c r="R28" s="777">
        <f>IF(OR(C28=2,C28=4,C28=6,C28=7),Q28*0.15,0)</f>
        <v>0</v>
      </c>
      <c r="S28" s="184">
        <f>IF(OR(C28=3,C28=5),Q28*0.15,0)</f>
        <v>0</v>
      </c>
      <c r="T28" s="183">
        <f>D28-R28</f>
        <v>0</v>
      </c>
      <c r="U28" s="184">
        <f>E28-S28</f>
        <v>-0.15</v>
      </c>
      <c r="V28" s="778">
        <f>IF(C28=1,0,Q28*200/1000)</f>
        <v>0</v>
      </c>
      <c r="W28" s="779"/>
    </row>
    <row r="29" spans="1:23" ht="14.25">
      <c r="A29" s="773">
        <v>24</v>
      </c>
      <c r="B29" s="774">
        <f>B28+1</f>
        <v>43428</v>
      </c>
      <c r="C29" s="717">
        <f>WEEKDAY(B29,1)</f>
        <v>7</v>
      </c>
      <c r="D29" s="183">
        <f>T28</f>
        <v>0</v>
      </c>
      <c r="E29" s="184">
        <f>U28</f>
        <v>-0.15</v>
      </c>
      <c r="F29" s="775">
        <f>F28</f>
        <v>0</v>
      </c>
      <c r="G29" s="776">
        <f>G28</f>
        <v>1</v>
      </c>
      <c r="H29" s="185"/>
      <c r="I29" s="186"/>
      <c r="J29" s="775">
        <f>H29</f>
        <v>0</v>
      </c>
      <c r="K29" s="776">
        <f>I29</f>
        <v>0</v>
      </c>
      <c r="L29" s="187">
        <f>H29+I29</f>
        <v>0</v>
      </c>
      <c r="M29" s="187">
        <f>J29+K29</f>
        <v>0</v>
      </c>
      <c r="N29" s="188"/>
      <c r="O29" s="187"/>
      <c r="P29" s="187">
        <f>Q29-(N29+O29)</f>
        <v>0</v>
      </c>
      <c r="Q29" s="187">
        <f>M29</f>
        <v>0</v>
      </c>
      <c r="R29" s="777">
        <f>IF(OR(C29=2,C29=4,C29=6,C29=7),Q29*0.15,0)</f>
        <v>0</v>
      </c>
      <c r="S29" s="184">
        <f>IF(OR(C29=3,C29=5),Q29*0.15,0)</f>
        <v>0</v>
      </c>
      <c r="T29" s="183">
        <f>D29-R29</f>
        <v>0</v>
      </c>
      <c r="U29" s="184">
        <f>E29-S29</f>
        <v>-0.15</v>
      </c>
      <c r="V29" s="778">
        <f>IF(C29=1,0,Q29*200/1000)</f>
        <v>0</v>
      </c>
      <c r="W29" s="779"/>
    </row>
    <row r="30" spans="1:23" ht="14.25">
      <c r="A30" s="773">
        <v>25</v>
      </c>
      <c r="B30" s="774">
        <f>B29+1</f>
        <v>43429</v>
      </c>
      <c r="C30" s="717">
        <f>WEEKDAY(B30,1)</f>
        <v>1</v>
      </c>
      <c r="D30" s="183">
        <f>T29</f>
        <v>0</v>
      </c>
      <c r="E30" s="184">
        <f>U29</f>
        <v>-0.15</v>
      </c>
      <c r="F30" s="775">
        <f>F29</f>
        <v>0</v>
      </c>
      <c r="G30" s="776">
        <f>G29</f>
        <v>1</v>
      </c>
      <c r="H30" s="185"/>
      <c r="I30" s="186"/>
      <c r="J30" s="775">
        <f>H30</f>
        <v>0</v>
      </c>
      <c r="K30" s="776">
        <f>I30</f>
        <v>0</v>
      </c>
      <c r="L30" s="187">
        <f>H30+I30</f>
        <v>0</v>
      </c>
      <c r="M30" s="187">
        <f>J30+K30</f>
        <v>0</v>
      </c>
      <c r="N30" s="188"/>
      <c r="O30" s="187"/>
      <c r="P30" s="187">
        <f>Q30-(N30+O30)</f>
        <v>0</v>
      </c>
      <c r="Q30" s="187">
        <f>M30</f>
        <v>0</v>
      </c>
      <c r="R30" s="777">
        <f>IF(OR(C30=2,C30=4,C30=6,C30=7),Q30*0.15,0)</f>
        <v>0</v>
      </c>
      <c r="S30" s="184">
        <f>IF(OR(C30=3,C30=5),Q30*0.15,0)</f>
        <v>0</v>
      </c>
      <c r="T30" s="183">
        <f>D30-R30</f>
        <v>0</v>
      </c>
      <c r="U30" s="184">
        <f>E30-S30</f>
        <v>-0.15</v>
      </c>
      <c r="V30" s="778">
        <f>IF(C30=1,0,Q30*200/1000)</f>
        <v>0</v>
      </c>
      <c r="W30" s="779"/>
    </row>
    <row r="31" spans="1:23" ht="14.25">
      <c r="A31" s="773">
        <v>26</v>
      </c>
      <c r="B31" s="774">
        <f>B30+1</f>
        <v>43430</v>
      </c>
      <c r="C31" s="717">
        <f>WEEKDAY(B31,1)</f>
        <v>2</v>
      </c>
      <c r="D31" s="183">
        <f>T30</f>
        <v>0</v>
      </c>
      <c r="E31" s="184">
        <f>U30</f>
        <v>-0.15</v>
      </c>
      <c r="F31" s="775">
        <f>F30</f>
        <v>0</v>
      </c>
      <c r="G31" s="776">
        <f>G30</f>
        <v>1</v>
      </c>
      <c r="H31" s="185"/>
      <c r="I31" s="186"/>
      <c r="J31" s="775">
        <f>H31</f>
        <v>0</v>
      </c>
      <c r="K31" s="776">
        <f>I31</f>
        <v>0</v>
      </c>
      <c r="L31" s="187">
        <f>H31+I31</f>
        <v>0</v>
      </c>
      <c r="M31" s="187">
        <f>J31+K31</f>
        <v>0</v>
      </c>
      <c r="N31" s="188"/>
      <c r="O31" s="187"/>
      <c r="P31" s="187">
        <f>Q31-(N31+O31)</f>
        <v>0</v>
      </c>
      <c r="Q31" s="187">
        <f>M31</f>
        <v>0</v>
      </c>
      <c r="R31" s="777">
        <f>IF(OR(C31=2,C31=4,C31=6,C31=7),Q31*0.15,0)</f>
        <v>0</v>
      </c>
      <c r="S31" s="184">
        <f>IF(OR(C31=3,C31=5),Q31*0.15,0)</f>
        <v>0</v>
      </c>
      <c r="T31" s="183">
        <f>D31-R31</f>
        <v>0</v>
      </c>
      <c r="U31" s="184">
        <f>E31-S31</f>
        <v>-0.15</v>
      </c>
      <c r="V31" s="778">
        <f>IF(C31=1,0,Q31*200/1000)</f>
        <v>0</v>
      </c>
      <c r="W31" s="779"/>
    </row>
    <row r="32" spans="1:23" ht="14.25">
      <c r="A32" s="773">
        <v>27</v>
      </c>
      <c r="B32" s="774">
        <f>B31+1</f>
        <v>43431</v>
      </c>
      <c r="C32" s="717">
        <f>WEEKDAY(B32,1)</f>
        <v>3</v>
      </c>
      <c r="D32" s="183">
        <f>T31</f>
        <v>0</v>
      </c>
      <c r="E32" s="184">
        <f>U31</f>
        <v>-0.15</v>
      </c>
      <c r="F32" s="775">
        <f>F31</f>
        <v>0</v>
      </c>
      <c r="G32" s="776">
        <f>G31</f>
        <v>1</v>
      </c>
      <c r="H32" s="185"/>
      <c r="I32" s="186"/>
      <c r="J32" s="775">
        <f>H32</f>
        <v>0</v>
      </c>
      <c r="K32" s="776">
        <f>I32</f>
        <v>0</v>
      </c>
      <c r="L32" s="187">
        <f>H32+I32</f>
        <v>0</v>
      </c>
      <c r="M32" s="187">
        <f>J32+K32</f>
        <v>0</v>
      </c>
      <c r="N32" s="188"/>
      <c r="O32" s="187"/>
      <c r="P32" s="187">
        <f>Q32-(N32+O32)</f>
        <v>0</v>
      </c>
      <c r="Q32" s="187">
        <f>M32</f>
        <v>0</v>
      </c>
      <c r="R32" s="777">
        <f>IF(OR(C32=2,C32=4,C32=6,C32=7),Q32*0.15,0)</f>
        <v>0</v>
      </c>
      <c r="S32" s="184">
        <f>IF(OR(C32=3,C32=5),Q32*0.15,0)</f>
        <v>0</v>
      </c>
      <c r="T32" s="183">
        <f>D32-R32</f>
        <v>0</v>
      </c>
      <c r="U32" s="184">
        <f>E32-S32</f>
        <v>-0.15</v>
      </c>
      <c r="V32" s="778">
        <f>IF(C32=1,0,Q32*200/1000)</f>
        <v>0</v>
      </c>
      <c r="W32" s="779"/>
    </row>
    <row r="33" spans="1:23" ht="14.25">
      <c r="A33" s="773">
        <v>28</v>
      </c>
      <c r="B33" s="774">
        <f>B32+1</f>
        <v>43432</v>
      </c>
      <c r="C33" s="717">
        <f>WEEKDAY(B33,1)</f>
        <v>4</v>
      </c>
      <c r="D33" s="183">
        <f>T32</f>
        <v>0</v>
      </c>
      <c r="E33" s="184">
        <f>U32</f>
        <v>-0.15</v>
      </c>
      <c r="F33" s="775">
        <f>F32</f>
        <v>0</v>
      </c>
      <c r="G33" s="776">
        <f>G32</f>
        <v>1</v>
      </c>
      <c r="H33" s="185"/>
      <c r="I33" s="186"/>
      <c r="J33" s="775">
        <f>H33</f>
        <v>0</v>
      </c>
      <c r="K33" s="776">
        <f>I33</f>
        <v>0</v>
      </c>
      <c r="L33" s="187">
        <f>H33+I33</f>
        <v>0</v>
      </c>
      <c r="M33" s="187">
        <f>J33+K33</f>
        <v>0</v>
      </c>
      <c r="N33" s="188"/>
      <c r="O33" s="187"/>
      <c r="P33" s="187">
        <f>Q33-(N33+O33)</f>
        <v>0</v>
      </c>
      <c r="Q33" s="187">
        <f>M33</f>
        <v>0</v>
      </c>
      <c r="R33" s="777">
        <f>IF(OR(C33=2,C33=4,C33=6,C33=7),Q33*0.15,0)</f>
        <v>0</v>
      </c>
      <c r="S33" s="184">
        <f>IF(OR(C33=3,C33=5),Q33*0.15,0)</f>
        <v>0</v>
      </c>
      <c r="T33" s="183">
        <f>D33-R33</f>
        <v>0</v>
      </c>
      <c r="U33" s="184">
        <f>E33-S33</f>
        <v>-0.15</v>
      </c>
      <c r="V33" s="778">
        <f>IF(C33=1,0,Q33*200/1000)</f>
        <v>0</v>
      </c>
      <c r="W33" s="779"/>
    </row>
    <row r="34" spans="1:23" ht="14.25">
      <c r="A34" s="773">
        <v>29</v>
      </c>
      <c r="B34" s="774">
        <f>B33+1</f>
        <v>43433</v>
      </c>
      <c r="C34" s="717">
        <f>WEEKDAY(B34,1)</f>
        <v>5</v>
      </c>
      <c r="D34" s="183">
        <f>T33</f>
        <v>0</v>
      </c>
      <c r="E34" s="184">
        <f>U33</f>
        <v>-0.15</v>
      </c>
      <c r="F34" s="775">
        <f>F33</f>
        <v>0</v>
      </c>
      <c r="G34" s="776">
        <f>G33</f>
        <v>1</v>
      </c>
      <c r="H34" s="185"/>
      <c r="I34" s="186"/>
      <c r="J34" s="775">
        <f>H34</f>
        <v>0</v>
      </c>
      <c r="K34" s="776">
        <f>I34</f>
        <v>0</v>
      </c>
      <c r="L34" s="187">
        <f>H34+I34</f>
        <v>0</v>
      </c>
      <c r="M34" s="187">
        <f>J34+K34</f>
        <v>0</v>
      </c>
      <c r="N34" s="188"/>
      <c r="O34" s="187"/>
      <c r="P34" s="187">
        <f>Q34-(N34+O34)</f>
        <v>0</v>
      </c>
      <c r="Q34" s="187">
        <f>M34</f>
        <v>0</v>
      </c>
      <c r="R34" s="777">
        <f>IF(OR(C34=2,C34=4,C34=6,C34=7),Q34*0.15,0)</f>
        <v>0</v>
      </c>
      <c r="S34" s="184">
        <f>IF(OR(C34=3,C34=5),Q34*0.15,0)</f>
        <v>0</v>
      </c>
      <c r="T34" s="183">
        <f>D34-R34</f>
        <v>0</v>
      </c>
      <c r="U34" s="184">
        <f>E34-S34</f>
        <v>-0.15</v>
      </c>
      <c r="V34" s="778">
        <f>IF(C34=1,0,Q34*200/1000)</f>
        <v>0</v>
      </c>
      <c r="W34" s="757"/>
    </row>
    <row r="35" spans="1:23" ht="14.25">
      <c r="A35" s="773">
        <v>30</v>
      </c>
      <c r="B35" s="774">
        <f>B34+1</f>
        <v>43434</v>
      </c>
      <c r="C35" s="717">
        <f>WEEKDAY(B35,1)</f>
        <v>6</v>
      </c>
      <c r="D35" s="183">
        <f>T34</f>
        <v>0</v>
      </c>
      <c r="E35" s="184">
        <f>U34</f>
        <v>-0.15</v>
      </c>
      <c r="F35" s="775">
        <f>F34</f>
        <v>0</v>
      </c>
      <c r="G35" s="776">
        <f>G34</f>
        <v>1</v>
      </c>
      <c r="H35" s="185"/>
      <c r="I35" s="186"/>
      <c r="J35" s="775">
        <f>H35</f>
        <v>0</v>
      </c>
      <c r="K35" s="776">
        <f>I35</f>
        <v>0</v>
      </c>
      <c r="L35" s="187">
        <f>H35+I35</f>
        <v>0</v>
      </c>
      <c r="M35" s="187">
        <f>J35+K35</f>
        <v>0</v>
      </c>
      <c r="N35" s="188"/>
      <c r="O35" s="187"/>
      <c r="P35" s="187">
        <f>Q35-(N35+O35)</f>
        <v>0</v>
      </c>
      <c r="Q35" s="187">
        <f>M35</f>
        <v>0</v>
      </c>
      <c r="R35" s="777">
        <f>IF(OR(C35=2,C35=4,C35=6,C35=7),Q35*0.15,0)</f>
        <v>0</v>
      </c>
      <c r="S35" s="184">
        <f>IF(OR(C35=3,C35=5),Q35*0.15,0)</f>
        <v>0</v>
      </c>
      <c r="T35" s="183">
        <f>D35-R35</f>
        <v>0</v>
      </c>
      <c r="U35" s="184">
        <f>E35-S35</f>
        <v>-0.15</v>
      </c>
      <c r="V35" s="778">
        <f>IF(C35=1,0,Q35*200/1000)</f>
        <v>0</v>
      </c>
      <c r="W35" s="757"/>
    </row>
    <row r="36" spans="1:23" ht="14.25">
      <c r="A36" s="773">
        <v>31</v>
      </c>
      <c r="B36" s="774">
        <f>B35+1</f>
        <v>43435</v>
      </c>
      <c r="C36" s="717">
        <f>WEEKDAY(B36,1)</f>
        <v>7</v>
      </c>
      <c r="D36" s="183">
        <f>T35</f>
        <v>0</v>
      </c>
      <c r="E36" s="184">
        <f>U35</f>
        <v>-0.15</v>
      </c>
      <c r="F36" s="775">
        <f>F35</f>
        <v>0</v>
      </c>
      <c r="G36" s="776">
        <f>G35</f>
        <v>1</v>
      </c>
      <c r="H36" s="185"/>
      <c r="I36" s="186"/>
      <c r="J36" s="775">
        <f>H36</f>
        <v>0</v>
      </c>
      <c r="K36" s="776">
        <f>I36</f>
        <v>0</v>
      </c>
      <c r="L36" s="187">
        <f>H36+I36</f>
        <v>0</v>
      </c>
      <c r="M36" s="187">
        <f>J36+K36</f>
        <v>0</v>
      </c>
      <c r="N36" s="188"/>
      <c r="O36" s="187"/>
      <c r="P36" s="187">
        <f>Q36-(N36+O36)</f>
        <v>0</v>
      </c>
      <c r="Q36" s="187">
        <f>M36</f>
        <v>0</v>
      </c>
      <c r="R36" s="777">
        <f>IF(OR(C36=2,C36=4,C36=6,C36=7),Q36*0.15,0)</f>
        <v>0</v>
      </c>
      <c r="S36" s="184">
        <f>IF(OR(C36=3,C36=5),Q36*0.15,0)</f>
        <v>0</v>
      </c>
      <c r="T36" s="183">
        <f>D36-R36</f>
        <v>0</v>
      </c>
      <c r="U36" s="184">
        <f>E36-S36</f>
        <v>-0.15</v>
      </c>
      <c r="V36" s="778">
        <f>IF(C36=1,0,Q36*200/1000)</f>
        <v>0</v>
      </c>
      <c r="W36" s="757"/>
    </row>
    <row r="37" spans="1:23" ht="14.25">
      <c r="A37" s="780"/>
      <c r="B37" s="781"/>
      <c r="C37" s="197"/>
      <c r="D37" s="197"/>
      <c r="E37" s="197"/>
      <c r="F37" s="197"/>
      <c r="G37" s="200"/>
      <c r="H37" s="198">
        <f>SUM(H6:H36)</f>
        <v>1</v>
      </c>
      <c r="I37" s="198">
        <f>SUM(I6:I36)</f>
        <v>0</v>
      </c>
      <c r="J37" s="198">
        <f>SUM(J6:J36)</f>
        <v>1</v>
      </c>
      <c r="K37" s="198">
        <f>SUM(K6:K36)</f>
        <v>0</v>
      </c>
      <c r="L37" s="198">
        <f>SUM(L6:L36)</f>
        <v>1</v>
      </c>
      <c r="M37" s="198">
        <f>SUM(M6:M36)</f>
        <v>1</v>
      </c>
      <c r="N37" s="198">
        <f>SUM(N6:N36)</f>
        <v>0</v>
      </c>
      <c r="O37" s="198">
        <f>SUM(O6:O36)</f>
        <v>0</v>
      </c>
      <c r="P37" s="198">
        <f>SUM(P6:P36)</f>
        <v>1</v>
      </c>
      <c r="Q37" s="198">
        <f>SUM(Q6:Q36)</f>
        <v>1</v>
      </c>
      <c r="R37" s="200">
        <f>SUM(R6:R36)</f>
        <v>0</v>
      </c>
      <c r="S37" s="200">
        <f>SUM(S6:S36)</f>
        <v>0.15</v>
      </c>
      <c r="T37" s="201"/>
      <c r="U37" s="201"/>
      <c r="V37" s="202">
        <f>SUM(V6:V36)</f>
        <v>0.2</v>
      </c>
      <c r="W37" s="779"/>
    </row>
    <row r="38" spans="1:23" ht="14.25">
      <c r="A38" s="782"/>
      <c r="B38" s="783"/>
      <c r="C38" s="205"/>
      <c r="D38" s="206"/>
      <c r="E38" s="206"/>
      <c r="F38" s="206"/>
      <c r="G38" s="206"/>
      <c r="H38" s="207"/>
      <c r="I38" s="207"/>
      <c r="J38" s="207"/>
      <c r="K38" s="207"/>
      <c r="L38" s="207">
        <v>11</v>
      </c>
      <c r="M38" s="207">
        <v>11</v>
      </c>
      <c r="N38" s="207"/>
      <c r="O38" s="207"/>
      <c r="P38" s="207"/>
      <c r="Q38" s="208"/>
      <c r="R38" s="207"/>
      <c r="S38" s="209">
        <f>R37+S37</f>
        <v>0.15</v>
      </c>
      <c r="T38" s="207"/>
      <c r="U38" s="207"/>
      <c r="V38" s="210"/>
      <c r="W38" s="779"/>
    </row>
    <row r="39" spans="1:23" ht="14.25">
      <c r="A39" s="784"/>
      <c r="B39" s="785"/>
      <c r="C39" s="784">
        <f>DAY(B36)</f>
        <v>1</v>
      </c>
      <c r="D39" s="786"/>
      <c r="E39" s="786"/>
      <c r="F39" s="786"/>
      <c r="G39" s="786"/>
      <c r="H39" s="786">
        <f>COUNTIF(H6:H36,"&gt;0")</f>
        <v>1</v>
      </c>
      <c r="I39" s="786"/>
      <c r="J39" s="786"/>
      <c r="K39" s="786"/>
      <c r="L39" s="786">
        <v>20</v>
      </c>
      <c r="M39" s="786">
        <v>20</v>
      </c>
      <c r="N39" s="786"/>
      <c r="O39" s="786"/>
      <c r="P39" s="786"/>
      <c r="Q39" s="787"/>
      <c r="R39" s="223"/>
      <c r="S39" s="784"/>
      <c r="T39" s="786"/>
      <c r="U39" s="786"/>
      <c r="V39" s="786"/>
      <c r="W39" s="779"/>
    </row>
    <row r="40" spans="1:23" ht="14.25">
      <c r="A40" s="784"/>
      <c r="B40" s="785"/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P40" s="784"/>
      <c r="Q40" s="788"/>
      <c r="R40" s="784"/>
      <c r="S40" s="784"/>
      <c r="T40" s="784"/>
      <c r="U40" s="784"/>
      <c r="V40" s="784"/>
      <c r="W40" s="779"/>
    </row>
    <row r="41" spans="1:23" ht="14.25">
      <c r="A41" s="779"/>
      <c r="B41" s="78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90"/>
      <c r="R41" s="779"/>
      <c r="S41" s="779"/>
      <c r="T41" s="779"/>
      <c r="U41" s="779"/>
      <c r="V41" s="779"/>
      <c r="W41" s="779"/>
    </row>
    <row r="42" spans="1:23" ht="14.25">
      <c r="A42" s="779"/>
      <c r="B42" s="791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90"/>
      <c r="R42" s="779"/>
      <c r="S42" s="779"/>
      <c r="T42" s="779"/>
      <c r="U42" s="779"/>
      <c r="V42" s="779"/>
      <c r="W42" s="779"/>
    </row>
    <row r="43" spans="1:23" ht="14.25">
      <c r="A43" s="779"/>
      <c r="B43" s="789"/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90"/>
      <c r="R43" s="779"/>
      <c r="S43" s="779"/>
      <c r="T43" s="779"/>
      <c r="U43" s="779"/>
      <c r="V43" s="779"/>
      <c r="W43" s="779"/>
    </row>
    <row r="44" spans="1:23" ht="14.25">
      <c r="A44" s="779"/>
      <c r="B44" s="789"/>
      <c r="C44" s="779"/>
      <c r="D44" s="779"/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90"/>
      <c r="R44" s="779"/>
      <c r="S44" s="779"/>
      <c r="T44" s="779"/>
      <c r="U44" s="779"/>
      <c r="V44" s="779"/>
      <c r="W44" s="779"/>
    </row>
    <row r="45" spans="1:23" ht="14.25">
      <c r="A45" s="779"/>
      <c r="B45" s="789"/>
      <c r="C45" s="779"/>
      <c r="D45" s="779"/>
      <c r="E45" s="779"/>
      <c r="F45" s="779"/>
      <c r="G45" s="779"/>
      <c r="H45" s="779"/>
      <c r="I45" s="779"/>
      <c r="J45" s="779"/>
      <c r="K45" s="779" t="s">
        <v>267</v>
      </c>
      <c r="L45" s="779">
        <v>0</v>
      </c>
      <c r="M45" s="779">
        <v>27</v>
      </c>
      <c r="N45" s="779">
        <v>0</v>
      </c>
      <c r="O45" s="779">
        <v>0</v>
      </c>
      <c r="P45" s="779">
        <v>0</v>
      </c>
      <c r="Q45" s="790"/>
      <c r="R45" s="779"/>
      <c r="S45" s="779"/>
      <c r="T45" s="779"/>
      <c r="U45" s="779"/>
      <c r="V45" s="779"/>
      <c r="W45" s="779"/>
    </row>
    <row r="46" spans="1:23" ht="14.25">
      <c r="A46" s="779"/>
      <c r="B46" s="789"/>
      <c r="C46" s="779"/>
      <c r="D46" s="779"/>
      <c r="E46" s="779"/>
      <c r="F46" s="779"/>
      <c r="G46" s="779"/>
      <c r="H46" s="779"/>
      <c r="I46" s="779"/>
      <c r="J46" s="779"/>
      <c r="K46" s="779" t="s">
        <v>268</v>
      </c>
      <c r="L46" s="779">
        <v>0</v>
      </c>
      <c r="M46" s="779">
        <v>0</v>
      </c>
      <c r="N46" s="779">
        <v>0</v>
      </c>
      <c r="O46" s="779">
        <v>0</v>
      </c>
      <c r="P46" s="779">
        <v>0</v>
      </c>
      <c r="Q46" s="790"/>
      <c r="R46" s="779"/>
      <c r="S46" s="779"/>
      <c r="T46" s="779"/>
      <c r="U46" s="779"/>
      <c r="V46" s="779"/>
      <c r="W46" s="779"/>
    </row>
    <row r="47" spans="1:23" ht="14.25">
      <c r="A47" s="779"/>
      <c r="B47" s="789"/>
      <c r="C47" s="779"/>
      <c r="D47" s="779"/>
      <c r="E47" s="779"/>
      <c r="F47" s="779"/>
      <c r="G47" s="779"/>
      <c r="H47" s="779"/>
      <c r="I47" s="779"/>
      <c r="J47" s="779"/>
      <c r="K47" s="779" t="s">
        <v>269</v>
      </c>
      <c r="L47" s="779">
        <v>0</v>
      </c>
      <c r="M47" s="779">
        <v>4</v>
      </c>
      <c r="N47" s="779">
        <v>0</v>
      </c>
      <c r="O47" s="779">
        <v>0</v>
      </c>
      <c r="P47" s="779">
        <v>0</v>
      </c>
      <c r="Q47" s="790"/>
      <c r="R47" s="779"/>
      <c r="S47" s="779"/>
      <c r="T47" s="779"/>
      <c r="U47" s="779"/>
      <c r="V47" s="779"/>
      <c r="W47" s="779"/>
    </row>
    <row r="48" spans="1:23" ht="14.25">
      <c r="A48" s="779"/>
      <c r="B48" s="789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90"/>
      <c r="R48" s="779"/>
      <c r="S48" s="779"/>
      <c r="T48" s="779"/>
      <c r="U48" s="779"/>
      <c r="V48" s="779"/>
      <c r="W48" s="779"/>
    </row>
    <row r="49" spans="1:23" ht="14.25">
      <c r="A49" s="779"/>
      <c r="B49" s="789"/>
      <c r="C49" s="779"/>
      <c r="D49" s="779"/>
      <c r="E49" s="779"/>
      <c r="F49" s="779"/>
      <c r="G49" s="779"/>
      <c r="H49" s="779"/>
      <c r="I49" s="779"/>
      <c r="J49" s="779"/>
      <c r="K49" s="779"/>
      <c r="L49" s="779"/>
      <c r="M49" s="779"/>
      <c r="N49" s="779"/>
      <c r="O49" s="779"/>
      <c r="P49" s="779"/>
      <c r="Q49" s="790"/>
      <c r="R49" s="779"/>
      <c r="S49" s="779"/>
      <c r="T49" s="779"/>
      <c r="U49" s="779"/>
      <c r="V49" s="779"/>
      <c r="W49" s="779"/>
    </row>
    <row r="50" spans="1:23" ht="14.25">
      <c r="A50" s="779"/>
      <c r="B50" s="78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90"/>
      <c r="R50" s="779"/>
      <c r="S50" s="779"/>
      <c r="T50" s="779"/>
      <c r="U50" s="779"/>
      <c r="V50" s="779"/>
      <c r="W50" s="779"/>
    </row>
  </sheetData>
  <sheetProtection password="CF6E" sheet="1" objects="1"/>
  <mergeCells count="18">
    <mergeCell ref="D1:H1"/>
    <mergeCell ref="I1:T1"/>
    <mergeCell ref="N2:Q3"/>
    <mergeCell ref="R2:S4"/>
    <mergeCell ref="T2:U4"/>
    <mergeCell ref="V2:V4"/>
    <mergeCell ref="B2:B4"/>
    <mergeCell ref="P4:P5"/>
    <mergeCell ref="O4:O5"/>
    <mergeCell ref="J2:K4"/>
    <mergeCell ref="N4:N5"/>
    <mergeCell ref="F2:G4"/>
    <mergeCell ref="M2:M4"/>
    <mergeCell ref="Q4:Q5"/>
    <mergeCell ref="C2:C4"/>
    <mergeCell ref="D2:E4"/>
    <mergeCell ref="H2:I4"/>
    <mergeCell ref="L2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P64"/>
  <sheetViews>
    <sheetView zoomScale="59" zoomScaleNormal="59" workbookViewId="0" topLeftCell="A1">
      <selection activeCell="B14" sqref="B14:E14"/>
    </sheetView>
  </sheetViews>
  <sheetFormatPr defaultColWidth="11.00390625" defaultRowHeight="14.25"/>
  <sheetData>
    <row r="1" spans="2:14" ht="24">
      <c r="B1" s="628"/>
      <c r="C1" s="628"/>
      <c r="D1" s="533" t="s">
        <v>697</v>
      </c>
      <c r="E1" s="533"/>
      <c r="F1" s="534" t="str">
        <f>I6</f>
        <v>school name</v>
      </c>
      <c r="G1" s="534"/>
      <c r="H1" s="534"/>
      <c r="I1" s="534"/>
      <c r="J1" s="534"/>
      <c r="K1" s="534"/>
      <c r="L1" s="534"/>
      <c r="M1" s="628"/>
      <c r="N1" s="628"/>
    </row>
    <row r="2" spans="2:14" ht="15.75"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</row>
    <row r="3" spans="2:16" ht="18.75">
      <c r="B3" s="471" t="s">
        <v>378</v>
      </c>
      <c r="C3" s="631"/>
      <c r="D3" s="631"/>
      <c r="E3" s="631"/>
      <c r="F3" s="631"/>
      <c r="G3" s="631"/>
      <c r="H3" s="472">
        <f>'comon entry'!D2</f>
        <v>43422</v>
      </c>
      <c r="I3" s="476"/>
      <c r="J3" s="476"/>
      <c r="K3" s="476"/>
      <c r="L3" s="476"/>
      <c r="M3" s="476"/>
      <c r="N3" s="476"/>
      <c r="O3" s="223"/>
      <c r="P3" s="223"/>
    </row>
    <row r="4" spans="2:16" ht="14.25">
      <c r="B4" s="224"/>
      <c r="C4" s="224"/>
      <c r="D4" s="224"/>
      <c r="E4" s="224"/>
      <c r="F4" s="470"/>
      <c r="G4" s="224"/>
      <c r="H4" s="224"/>
      <c r="I4" s="470"/>
      <c r="J4" s="470"/>
      <c r="K4" s="473"/>
      <c r="L4" s="473"/>
      <c r="M4" s="473"/>
      <c r="N4" s="470"/>
      <c r="O4" s="223"/>
      <c r="P4" s="223"/>
    </row>
    <row r="5" spans="2:16" ht="18.75">
      <c r="B5" s="474" t="s">
        <v>379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223"/>
      <c r="P5" s="223"/>
    </row>
    <row r="6" spans="2:16" ht="18.75">
      <c r="B6" s="474" t="s">
        <v>380</v>
      </c>
      <c r="C6" s="474"/>
      <c r="D6" s="475" t="str">
        <f>'comon entry'!D1</f>
        <v>0801091*****</v>
      </c>
      <c r="E6" s="476"/>
      <c r="F6" s="476"/>
      <c r="G6" s="474" t="s">
        <v>381</v>
      </c>
      <c r="H6" s="476"/>
      <c r="I6" s="632" t="str">
        <f>'comon entry'!D3</f>
        <v>school name</v>
      </c>
      <c r="J6" s="476"/>
      <c r="K6" s="476"/>
      <c r="L6" s="476"/>
      <c r="M6" s="476"/>
      <c r="N6" s="476"/>
      <c r="O6" s="223"/>
      <c r="P6" s="223"/>
    </row>
    <row r="7" spans="2:16" ht="18.75">
      <c r="B7" s="474" t="s">
        <v>383</v>
      </c>
      <c r="C7" s="474"/>
      <c r="D7" s="477" t="str">
        <f>'comon entry'!L1</f>
        <v>RURAL</v>
      </c>
      <c r="E7" s="476"/>
      <c r="F7" s="476"/>
      <c r="G7" s="474" t="s">
        <v>385</v>
      </c>
      <c r="H7" s="476"/>
      <c r="I7" s="477" t="s">
        <v>693</v>
      </c>
      <c r="J7" s="476"/>
      <c r="K7" s="476"/>
      <c r="L7" s="476"/>
      <c r="M7" s="476"/>
      <c r="N7" s="476"/>
      <c r="O7" s="223"/>
      <c r="P7" s="223"/>
    </row>
    <row r="8" spans="2:16" ht="18.75">
      <c r="B8" s="474" t="s">
        <v>387</v>
      </c>
      <c r="C8" s="474"/>
      <c r="D8" s="477" t="s">
        <v>691</v>
      </c>
      <c r="E8" s="476"/>
      <c r="F8" s="476"/>
      <c r="G8" s="474" t="s">
        <v>389</v>
      </c>
      <c r="H8" s="476"/>
      <c r="I8" s="632" t="str">
        <f>'comon entry'!L5</f>
        <v>Sri Ganga Nagar</v>
      </c>
      <c r="J8" s="476"/>
      <c r="K8" s="476"/>
      <c r="L8" s="476"/>
      <c r="M8" s="476"/>
      <c r="N8" s="476"/>
      <c r="O8" s="223"/>
      <c r="P8" s="223"/>
    </row>
    <row r="9" spans="2:16" ht="18.75">
      <c r="B9" s="474" t="s">
        <v>391</v>
      </c>
      <c r="C9" s="474"/>
      <c r="D9" s="474">
        <f>'comon entry'!L2</f>
        <v>0</v>
      </c>
      <c r="E9" s="476"/>
      <c r="F9" s="476"/>
      <c r="G9" s="474" t="s">
        <v>393</v>
      </c>
      <c r="H9" s="476"/>
      <c r="I9" s="632" t="str">
        <f>'comon entry'!D5</f>
        <v>Anoopgarh</v>
      </c>
      <c r="J9" s="476"/>
      <c r="K9" s="476"/>
      <c r="L9" s="476"/>
      <c r="M9" s="476"/>
      <c r="N9" s="476"/>
      <c r="O9" s="223"/>
      <c r="P9" s="223"/>
    </row>
    <row r="10" spans="2:16" ht="14.25"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223"/>
      <c r="P10" s="223"/>
    </row>
    <row r="11" spans="2:16" ht="18.75">
      <c r="B11" s="633" t="s">
        <v>395</v>
      </c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5"/>
      <c r="N11" s="636"/>
      <c r="O11" s="223"/>
      <c r="P11" s="223"/>
    </row>
    <row r="12" spans="2:16" ht="18.75">
      <c r="B12" s="476"/>
      <c r="C12" s="476"/>
      <c r="D12" s="476"/>
      <c r="E12" s="476"/>
      <c r="F12" s="474" t="s">
        <v>396</v>
      </c>
      <c r="G12" s="476"/>
      <c r="H12" s="476"/>
      <c r="I12" s="476"/>
      <c r="J12" s="476"/>
      <c r="K12" s="474" t="s">
        <v>397</v>
      </c>
      <c r="L12" s="476"/>
      <c r="M12" s="476"/>
      <c r="N12" s="476"/>
      <c r="O12" s="223"/>
      <c r="P12" s="223"/>
    </row>
    <row r="13" spans="2:16" ht="18.75">
      <c r="B13" s="478" t="s">
        <v>398</v>
      </c>
      <c r="C13" s="478"/>
      <c r="D13" s="478"/>
      <c r="E13" s="478"/>
      <c r="F13" s="476">
        <f>Primary!H39</f>
        <v>1</v>
      </c>
      <c r="G13" s="476"/>
      <c r="H13" s="476"/>
      <c r="I13" s="476"/>
      <c r="J13" s="476"/>
      <c r="K13" s="476">
        <f>'Upper Primary'!H39</f>
        <v>1</v>
      </c>
      <c r="L13" s="476"/>
      <c r="M13" s="476"/>
      <c r="N13" s="476"/>
      <c r="O13" s="223"/>
      <c r="P13" s="223"/>
    </row>
    <row r="14" spans="2:16" ht="18.75">
      <c r="B14" s="478" t="s">
        <v>399</v>
      </c>
      <c r="C14" s="478"/>
      <c r="D14" s="478"/>
      <c r="E14" s="478"/>
      <c r="F14" s="476">
        <f>F13</f>
        <v>1</v>
      </c>
      <c r="G14" s="476"/>
      <c r="H14" s="476"/>
      <c r="I14" s="476"/>
      <c r="J14" s="476"/>
      <c r="K14" s="476">
        <f>K13</f>
        <v>1</v>
      </c>
      <c r="L14" s="476"/>
      <c r="M14" s="476"/>
      <c r="N14" s="476"/>
      <c r="O14" s="223"/>
      <c r="P14" s="223"/>
    </row>
    <row r="15" spans="2:16" ht="18.75">
      <c r="B15" s="478" t="s">
        <v>400</v>
      </c>
      <c r="C15" s="478"/>
      <c r="D15" s="478"/>
      <c r="E15" s="478"/>
      <c r="F15" s="479" t="s">
        <v>401</v>
      </c>
      <c r="G15" s="479" t="s">
        <v>402</v>
      </c>
      <c r="H15" s="479" t="s">
        <v>403</v>
      </c>
      <c r="I15" s="474" t="s">
        <v>404</v>
      </c>
      <c r="J15" s="476"/>
      <c r="K15" s="479" t="s">
        <v>405</v>
      </c>
      <c r="L15" s="479" t="s">
        <v>406</v>
      </c>
      <c r="M15" s="479" t="s">
        <v>407</v>
      </c>
      <c r="N15" s="479" t="s">
        <v>408</v>
      </c>
      <c r="O15" s="223"/>
      <c r="P15" s="223"/>
    </row>
    <row r="16" spans="2:16" ht="18.75">
      <c r="B16" s="631"/>
      <c r="C16" s="631"/>
      <c r="D16" s="631"/>
      <c r="E16" s="631"/>
      <c r="F16" s="480">
        <f>Primary!N37</f>
        <v>0</v>
      </c>
      <c r="G16" s="480">
        <f>Primary!O37</f>
        <v>0</v>
      </c>
      <c r="H16" s="480">
        <f>Primary!P37</f>
        <v>1</v>
      </c>
      <c r="I16" s="481">
        <f>Primary!M37</f>
        <v>1</v>
      </c>
      <c r="J16" s="476"/>
      <c r="K16" s="480">
        <f>'Upper Primary'!N37</f>
        <v>0</v>
      </c>
      <c r="L16" s="480">
        <f>'Upper Primary'!O37</f>
        <v>0</v>
      </c>
      <c r="M16" s="480">
        <f>'Upper Primary'!P37</f>
        <v>1</v>
      </c>
      <c r="N16" s="482">
        <f>'Upper Primary'!Q37</f>
        <v>1</v>
      </c>
      <c r="O16" s="223"/>
      <c r="P16" s="223"/>
    </row>
    <row r="17" spans="2:16" ht="18.75">
      <c r="B17" s="637" t="s">
        <v>409</v>
      </c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223"/>
      <c r="P17" s="223"/>
    </row>
    <row r="18" spans="2:16" ht="18.75">
      <c r="B18" s="479" t="s">
        <v>410</v>
      </c>
      <c r="C18" s="474" t="s">
        <v>411</v>
      </c>
      <c r="D18" s="476"/>
      <c r="E18" s="474" t="s">
        <v>412</v>
      </c>
      <c r="F18" s="476"/>
      <c r="G18" s="476"/>
      <c r="H18" s="474" t="s">
        <v>413</v>
      </c>
      <c r="I18" s="639"/>
      <c r="J18" s="639"/>
      <c r="K18" s="639"/>
      <c r="L18" s="474" t="s">
        <v>414</v>
      </c>
      <c r="M18" s="476"/>
      <c r="N18" s="476"/>
      <c r="O18" s="223"/>
      <c r="P18" s="223"/>
    </row>
    <row r="19" spans="2:16" ht="18.75">
      <c r="B19" s="479" t="s">
        <v>415</v>
      </c>
      <c r="C19" s="640">
        <f>'comon entry'!B29</f>
        <v>0</v>
      </c>
      <c r="D19" s="640"/>
      <c r="E19" s="640">
        <f>'comon entry'!D29</f>
        <v>0</v>
      </c>
      <c r="F19" s="640"/>
      <c r="G19" s="640"/>
      <c r="H19" s="641">
        <f>'comon entry'!G29</f>
        <v>0</v>
      </c>
      <c r="I19" s="641"/>
      <c r="J19" s="641"/>
      <c r="K19" s="641"/>
      <c r="L19" s="641">
        <f>'comon entry'!K29</f>
        <v>0</v>
      </c>
      <c r="M19" s="476"/>
      <c r="N19" s="476"/>
      <c r="O19" s="223"/>
      <c r="P19" s="223"/>
    </row>
    <row r="20" spans="2:16" ht="18.75">
      <c r="B20" s="479" t="s">
        <v>416</v>
      </c>
      <c r="C20" s="640">
        <f>'comon entry'!B30</f>
        <v>0</v>
      </c>
      <c r="D20" s="640"/>
      <c r="E20" s="640">
        <f>'comon entry'!D30</f>
        <v>0</v>
      </c>
      <c r="F20" s="640"/>
      <c r="G20" s="640"/>
      <c r="H20" s="641">
        <f>'comon entry'!G30</f>
        <v>0</v>
      </c>
      <c r="I20" s="641"/>
      <c r="J20" s="641"/>
      <c r="K20" s="641"/>
      <c r="L20" s="641">
        <f>'comon entry'!K30</f>
        <v>0</v>
      </c>
      <c r="M20" s="476"/>
      <c r="N20" s="476"/>
      <c r="O20" s="223"/>
      <c r="P20" s="223"/>
    </row>
    <row r="21" spans="2:16" ht="18.75">
      <c r="B21" s="479" t="s">
        <v>417</v>
      </c>
      <c r="C21" s="640">
        <f>'comon entry'!B31</f>
        <v>0</v>
      </c>
      <c r="D21" s="640"/>
      <c r="E21" s="640">
        <f>'comon entry'!D31</f>
        <v>0</v>
      </c>
      <c r="F21" s="640"/>
      <c r="G21" s="640"/>
      <c r="H21" s="641">
        <f>'comon entry'!G31</f>
        <v>1320</v>
      </c>
      <c r="I21" s="641"/>
      <c r="J21" s="641"/>
      <c r="K21" s="641"/>
      <c r="L21" s="641">
        <f>'comon entry'!K31</f>
        <v>-1320</v>
      </c>
      <c r="M21" s="476"/>
      <c r="N21" s="476"/>
      <c r="O21" s="223"/>
      <c r="P21" s="223"/>
    </row>
    <row r="22" spans="2:16" ht="18.75">
      <c r="B22" s="479" t="s">
        <v>418</v>
      </c>
      <c r="C22" s="640">
        <f>'comon entry'!B32</f>
        <v>0</v>
      </c>
      <c r="D22" s="640"/>
      <c r="E22" s="640">
        <f>'comon entry'!D32</f>
        <v>0</v>
      </c>
      <c r="F22" s="640"/>
      <c r="G22" s="640"/>
      <c r="H22" s="641">
        <f>H19+H20+H21</f>
        <v>1320</v>
      </c>
      <c r="I22" s="641"/>
      <c r="J22" s="641"/>
      <c r="K22" s="641"/>
      <c r="L22" s="641">
        <f>C22+E22-H22</f>
        <v>-1320</v>
      </c>
      <c r="M22" s="476"/>
      <c r="N22" s="476"/>
      <c r="O22" s="223"/>
      <c r="P22" s="223"/>
    </row>
    <row r="23" spans="2:16" ht="18.75">
      <c r="B23" s="637" t="s">
        <v>419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42"/>
      <c r="N23" s="642"/>
      <c r="O23" s="223"/>
      <c r="P23" s="223"/>
    </row>
    <row r="24" spans="2:16" ht="38.25">
      <c r="B24" s="479" t="s">
        <v>420</v>
      </c>
      <c r="C24" s="479"/>
      <c r="D24" s="479"/>
      <c r="E24" s="479"/>
      <c r="F24" s="479" t="s">
        <v>421</v>
      </c>
      <c r="G24" s="474" t="s">
        <v>422</v>
      </c>
      <c r="H24" s="476"/>
      <c r="I24" s="474" t="s">
        <v>423</v>
      </c>
      <c r="J24" s="476"/>
      <c r="K24" s="476"/>
      <c r="L24" s="474" t="s">
        <v>424</v>
      </c>
      <c r="M24" s="476"/>
      <c r="N24" s="476"/>
      <c r="O24" s="223"/>
      <c r="P24" s="223"/>
    </row>
    <row r="25" spans="2:16" ht="16.5">
      <c r="B25" s="639" t="str">
        <f>'comon entry'!A35</f>
        <v>name</v>
      </c>
      <c r="C25" s="639"/>
      <c r="D25" s="639"/>
      <c r="E25" s="639"/>
      <c r="F25" s="639" t="str">
        <f>'comon entry'!E35</f>
        <v>Female</v>
      </c>
      <c r="G25" s="639" t="str">
        <f>'comon entry'!G35</f>
        <v>Other</v>
      </c>
      <c r="H25" s="639"/>
      <c r="I25" s="476" t="str">
        <f>'comon entry'!H35</f>
        <v>Bank</v>
      </c>
      <c r="J25" s="476"/>
      <c r="K25" s="476"/>
      <c r="L25" s="476">
        <f>'comon entry'!J35</f>
        <v>1320</v>
      </c>
      <c r="M25" s="476"/>
      <c r="N25" s="476"/>
      <c r="O25" s="223"/>
      <c r="P25" s="223"/>
    </row>
    <row r="26" spans="2:16" ht="16.5">
      <c r="B26" s="639">
        <f>'comon entry'!A36</f>
        <v>0</v>
      </c>
      <c r="C26" s="639"/>
      <c r="D26" s="639"/>
      <c r="E26" s="639"/>
      <c r="F26" s="639">
        <f>'comon entry'!E36</f>
        <v>0</v>
      </c>
      <c r="G26" s="639">
        <f>'comon entry'!G36</f>
        <v>0</v>
      </c>
      <c r="H26" s="639"/>
      <c r="I26" s="476">
        <f>'comon entry'!H36</f>
        <v>0</v>
      </c>
      <c r="J26" s="476"/>
      <c r="K26" s="476"/>
      <c r="L26" s="476">
        <f>'comon entry'!J36</f>
        <v>0</v>
      </c>
      <c r="M26" s="476"/>
      <c r="N26" s="476"/>
      <c r="O26" s="223"/>
      <c r="P26" s="223"/>
    </row>
    <row r="27" spans="2:16" ht="16.5">
      <c r="B27" s="639">
        <f>'comon entry'!A37</f>
        <v>0</v>
      </c>
      <c r="C27" s="639"/>
      <c r="D27" s="639"/>
      <c r="E27" s="639"/>
      <c r="F27" s="639">
        <f>'comon entry'!E37</f>
        <v>0</v>
      </c>
      <c r="G27" s="639">
        <f>'comon entry'!G37</f>
        <v>0</v>
      </c>
      <c r="H27" s="639"/>
      <c r="I27" s="476">
        <f>'comon entry'!H37</f>
        <v>0</v>
      </c>
      <c r="J27" s="476"/>
      <c r="K27" s="476"/>
      <c r="L27" s="476">
        <f>'comon entry'!J37</f>
        <v>0</v>
      </c>
      <c r="M27" s="476"/>
      <c r="N27" s="476"/>
      <c r="O27" s="223"/>
      <c r="P27" s="223"/>
    </row>
    <row r="28" spans="2:16" ht="18.75">
      <c r="B28" s="637" t="s">
        <v>428</v>
      </c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42"/>
      <c r="N28" s="643"/>
      <c r="O28" s="223"/>
      <c r="P28" s="223"/>
    </row>
    <row r="29" spans="2:16" ht="18.75">
      <c r="B29" s="644"/>
      <c r="C29" s="645" t="s">
        <v>429</v>
      </c>
      <c r="D29" s="646"/>
      <c r="E29" s="646"/>
      <c r="F29" s="646"/>
      <c r="G29" s="647"/>
      <c r="H29" s="645" t="s">
        <v>430</v>
      </c>
      <c r="I29" s="646"/>
      <c r="J29" s="646"/>
      <c r="K29" s="646"/>
      <c r="L29" s="646"/>
      <c r="M29" s="646"/>
      <c r="N29" s="647"/>
      <c r="O29" s="223"/>
      <c r="P29" s="223"/>
    </row>
    <row r="30" spans="2:16" ht="57.75">
      <c r="B30" s="648" t="s">
        <v>431</v>
      </c>
      <c r="C30" s="649" t="s">
        <v>432</v>
      </c>
      <c r="D30" s="474" t="s">
        <v>433</v>
      </c>
      <c r="E30" s="476"/>
      <c r="F30" s="474" t="s">
        <v>434</v>
      </c>
      <c r="G30" s="650" t="s">
        <v>435</v>
      </c>
      <c r="H30" s="649" t="s">
        <v>436</v>
      </c>
      <c r="I30" s="639"/>
      <c r="J30" s="474" t="s">
        <v>437</v>
      </c>
      <c r="K30" s="639"/>
      <c r="L30" s="474" t="s">
        <v>438</v>
      </c>
      <c r="M30" s="639"/>
      <c r="N30" s="650" t="s">
        <v>439</v>
      </c>
      <c r="O30" s="223"/>
      <c r="P30" s="223"/>
    </row>
    <row r="31" spans="2:16" ht="18.75">
      <c r="B31" s="648" t="s">
        <v>440</v>
      </c>
      <c r="C31" s="880">
        <f>'comon entry'!K18</f>
        <v>0</v>
      </c>
      <c r="D31" s="480">
        <f>'comon entry'!L18</f>
        <v>0</v>
      </c>
      <c r="E31" s="480"/>
      <c r="F31" s="652">
        <f>Primary!N37*Funds!E6</f>
        <v>0</v>
      </c>
      <c r="G31" s="653">
        <f>C31+D31-F31</f>
        <v>0</v>
      </c>
      <c r="H31" s="651">
        <f>'comon entry'!K23</f>
        <v>0</v>
      </c>
      <c r="I31" s="652"/>
      <c r="J31" s="651">
        <f>'comon entry'!L23</f>
        <v>0</v>
      </c>
      <c r="K31" s="652"/>
      <c r="L31" s="651">
        <f>'comon entry'!M23</f>
        <v>0</v>
      </c>
      <c r="M31" s="652"/>
      <c r="N31" s="653">
        <f>H31+J31-L31</f>
        <v>0</v>
      </c>
      <c r="O31" s="223"/>
      <c r="P31" s="223"/>
    </row>
    <row r="32" spans="2:16" ht="18.75">
      <c r="B32" s="648" t="s">
        <v>441</v>
      </c>
      <c r="C32" s="880">
        <f>'comon entry'!K19</f>
        <v>0</v>
      </c>
      <c r="D32" s="480">
        <f>'comon entry'!L19</f>
        <v>0</v>
      </c>
      <c r="E32" s="480"/>
      <c r="F32" s="652">
        <f>Primary!O37*Funds!E6</f>
        <v>0</v>
      </c>
      <c r="G32" s="653">
        <f>C32+D32-F32</f>
        <v>0</v>
      </c>
      <c r="H32" s="651">
        <f>'comon entry'!K24</f>
        <v>0</v>
      </c>
      <c r="I32" s="652"/>
      <c r="J32" s="651">
        <f>'comon entry'!L24</f>
        <v>0</v>
      </c>
      <c r="K32" s="652"/>
      <c r="L32" s="651">
        <f>'comon entry'!M24</f>
        <v>0</v>
      </c>
      <c r="M32" s="652"/>
      <c r="N32" s="653">
        <f>H32+J32-L32</f>
        <v>0</v>
      </c>
      <c r="O32" s="223"/>
      <c r="P32" s="223"/>
    </row>
    <row r="33" spans="2:16" ht="18.75">
      <c r="B33" s="648" t="s">
        <v>442</v>
      </c>
      <c r="C33" s="881">
        <f>'comon entry'!K20</f>
        <v>0</v>
      </c>
      <c r="D33" s="882">
        <f>'comon entry'!L20</f>
        <v>0</v>
      </c>
      <c r="E33" s="882"/>
      <c r="F33" s="655">
        <f>Primary!P37*Funds!E6</f>
        <v>4.13</v>
      </c>
      <c r="G33" s="653">
        <f>C33+D33-F33</f>
        <v>-4.13</v>
      </c>
      <c r="H33" s="651">
        <f>'comon entry'!K25</f>
        <v>0</v>
      </c>
      <c r="I33" s="652"/>
      <c r="J33" s="651">
        <f>'comon entry'!L25</f>
        <v>0</v>
      </c>
      <c r="K33" s="652"/>
      <c r="L33" s="651">
        <f>'comon entry'!M25</f>
        <v>6.18</v>
      </c>
      <c r="M33" s="652"/>
      <c r="N33" s="653">
        <f>H33+J33-L33</f>
        <v>-6.18</v>
      </c>
      <c r="O33" s="223"/>
      <c r="P33" s="223"/>
    </row>
    <row r="34" spans="2:16" ht="18.75">
      <c r="B34" s="485" t="s">
        <v>443</v>
      </c>
      <c r="C34" s="879">
        <f>SUM(C31:C33)</f>
        <v>0</v>
      </c>
      <c r="D34" s="879">
        <f>SUM(D31:D33)</f>
        <v>0</v>
      </c>
      <c r="E34" s="879"/>
      <c r="F34" s="879">
        <f>SUM(F31:F33)</f>
        <v>4.13</v>
      </c>
      <c r="G34" s="879">
        <f>SUM(G31:G33)</f>
        <v>-4.13</v>
      </c>
      <c r="H34" s="656">
        <f>H31+H32+H33</f>
        <v>0</v>
      </c>
      <c r="I34" s="657"/>
      <c r="J34" s="656">
        <f>J31+J32+J33</f>
        <v>0</v>
      </c>
      <c r="K34" s="657"/>
      <c r="L34" s="656">
        <f>L31+L32+L33</f>
        <v>6.18</v>
      </c>
      <c r="M34" s="657"/>
      <c r="N34" s="658">
        <f>N31+N32+N33</f>
        <v>-6.18</v>
      </c>
      <c r="O34" s="223"/>
      <c r="P34" s="223"/>
    </row>
    <row r="35" spans="2:16" ht="18.75">
      <c r="B35" s="491" t="s">
        <v>444</v>
      </c>
      <c r="C35" s="659"/>
      <c r="D35" s="659"/>
      <c r="E35" s="659"/>
      <c r="F35" s="659"/>
      <c r="G35" s="659"/>
      <c r="H35" s="659"/>
      <c r="I35" s="660"/>
      <c r="J35" s="660"/>
      <c r="K35" s="660"/>
      <c r="L35" s="660"/>
      <c r="M35" s="660"/>
      <c r="N35" s="661"/>
      <c r="O35" s="223"/>
      <c r="P35" s="223"/>
    </row>
    <row r="36" spans="2:16" ht="18.75">
      <c r="B36" s="662" t="s">
        <v>445</v>
      </c>
      <c r="C36" s="663"/>
      <c r="D36" s="663"/>
      <c r="E36" s="663"/>
      <c r="F36" s="663"/>
      <c r="G36" s="663"/>
      <c r="H36" s="663"/>
      <c r="I36" s="663"/>
      <c r="J36" s="663"/>
      <c r="K36" s="663"/>
      <c r="L36" s="664"/>
      <c r="M36" s="664"/>
      <c r="N36" s="665"/>
      <c r="O36" s="223"/>
      <c r="P36" s="223"/>
    </row>
    <row r="37" spans="2:16" ht="18.75">
      <c r="B37" s="666"/>
      <c r="C37" s="633" t="s">
        <v>446</v>
      </c>
      <c r="D37" s="635"/>
      <c r="E37" s="635"/>
      <c r="F37" s="635"/>
      <c r="G37" s="667"/>
      <c r="H37" s="668" t="s">
        <v>447</v>
      </c>
      <c r="I37" s="639"/>
      <c r="J37" s="639"/>
      <c r="K37" s="639"/>
      <c r="L37" s="639"/>
      <c r="M37" s="639"/>
      <c r="N37" s="669"/>
      <c r="O37" s="223"/>
      <c r="P37" s="223"/>
    </row>
    <row r="38" spans="2:16" ht="57.75">
      <c r="B38" s="649" t="s">
        <v>448</v>
      </c>
      <c r="C38" s="633" t="s">
        <v>449</v>
      </c>
      <c r="D38" s="634" t="s">
        <v>450</v>
      </c>
      <c r="E38" s="635"/>
      <c r="F38" s="634" t="s">
        <v>451</v>
      </c>
      <c r="G38" s="670" t="s">
        <v>452</v>
      </c>
      <c r="H38" s="671" t="s">
        <v>453</v>
      </c>
      <c r="I38" s="639"/>
      <c r="J38" s="474" t="s">
        <v>454</v>
      </c>
      <c r="K38" s="639"/>
      <c r="L38" s="474" t="s">
        <v>455</v>
      </c>
      <c r="M38" s="639"/>
      <c r="N38" s="650" t="s">
        <v>456</v>
      </c>
      <c r="O38" s="223"/>
      <c r="P38" s="223"/>
    </row>
    <row r="39" spans="2:16" ht="18.75">
      <c r="B39" s="496" t="s">
        <v>457</v>
      </c>
      <c r="C39" s="672">
        <f>'comon entry'!B18</f>
        <v>0</v>
      </c>
      <c r="D39" s="673">
        <f>'comon entry'!C18+'comon entry'!D18</f>
        <v>0</v>
      </c>
      <c r="E39" s="673"/>
      <c r="F39" s="674">
        <f>Primary!R37</f>
        <v>0</v>
      </c>
      <c r="G39" s="675">
        <f>Primary!T36</f>
        <v>0</v>
      </c>
      <c r="H39" s="676">
        <f>'comon entry'!I10</f>
        <v>0</v>
      </c>
      <c r="I39" s="640"/>
      <c r="J39" s="640">
        <f>'comon entry'!K10+'comon entry'!M10</f>
        <v>0</v>
      </c>
      <c r="K39" s="640"/>
      <c r="L39" s="640">
        <f>'Upper Primary'!R37</f>
        <v>0</v>
      </c>
      <c r="M39" s="640"/>
      <c r="N39" s="497">
        <f>H39+J39-L39</f>
        <v>0</v>
      </c>
      <c r="O39" s="223"/>
      <c r="P39" s="223"/>
    </row>
    <row r="40" spans="2:16" ht="18.75">
      <c r="B40" s="496" t="s">
        <v>458</v>
      </c>
      <c r="C40" s="672">
        <f>'comon entry'!F18</f>
        <v>0</v>
      </c>
      <c r="D40" s="673">
        <f>'comon entry'!G18+'comon entry'!H18</f>
        <v>0</v>
      </c>
      <c r="E40" s="673"/>
      <c r="F40" s="674">
        <f>Primary!S37</f>
        <v>0.1</v>
      </c>
      <c r="G40" s="675">
        <f>Primary!U36</f>
        <v>-0.1</v>
      </c>
      <c r="H40" s="676">
        <f>'comon entry'!J10</f>
        <v>0</v>
      </c>
      <c r="I40" s="640"/>
      <c r="J40" s="640">
        <f>'comon entry'!L10+'comon entry'!N10</f>
        <v>0</v>
      </c>
      <c r="K40" s="640"/>
      <c r="L40" s="640">
        <f>'Upper Primary'!S37</f>
        <v>0.15</v>
      </c>
      <c r="M40" s="640"/>
      <c r="N40" s="497">
        <f>H40+J40-L40</f>
        <v>-0.15</v>
      </c>
      <c r="O40" s="223"/>
      <c r="P40" s="223"/>
    </row>
    <row r="41" spans="2:16" ht="37.5">
      <c r="B41" s="649" t="s">
        <v>459</v>
      </c>
      <c r="C41" s="677">
        <f>C39+C40</f>
        <v>0</v>
      </c>
      <c r="D41" s="678">
        <f>D39+D40</f>
        <v>0</v>
      </c>
      <c r="E41" s="678"/>
      <c r="F41" s="679">
        <f>F39+F40</f>
        <v>0.1</v>
      </c>
      <c r="G41" s="680">
        <f>G39+G40</f>
        <v>-0.1</v>
      </c>
      <c r="H41" s="681">
        <f>H39+H40</f>
        <v>0</v>
      </c>
      <c r="I41" s="474"/>
      <c r="J41" s="681">
        <f>J39+J40</f>
        <v>0</v>
      </c>
      <c r="K41" s="474"/>
      <c r="L41" s="681">
        <f>L39+L40</f>
        <v>0.15</v>
      </c>
      <c r="M41" s="474"/>
      <c r="N41" s="499">
        <f>N39+N40</f>
        <v>-0.15</v>
      </c>
      <c r="O41" s="223"/>
      <c r="P41" s="223"/>
    </row>
    <row r="42" spans="2:16" ht="18.75">
      <c r="B42" s="683" t="s">
        <v>460</v>
      </c>
      <c r="C42" s="638"/>
      <c r="D42" s="638"/>
      <c r="E42" s="638"/>
      <c r="F42" s="638"/>
      <c r="G42" s="638"/>
      <c r="H42" s="638"/>
      <c r="I42" s="638"/>
      <c r="J42" s="638"/>
      <c r="K42" s="638"/>
      <c r="L42" s="642"/>
      <c r="M42" s="642"/>
      <c r="N42" s="684"/>
      <c r="O42" s="223"/>
      <c r="P42" s="223"/>
    </row>
    <row r="43" spans="2:16" ht="18.75">
      <c r="B43" s="496" t="s">
        <v>461</v>
      </c>
      <c r="C43" s="685">
        <f>'comon entry'!B15+'comon entry'!F15</f>
        <v>0</v>
      </c>
      <c r="D43" s="640">
        <f>'comon entry'!C15+'comon entry'!D15+'comon entry'!G15+'comon entry'!H15</f>
        <v>0</v>
      </c>
      <c r="E43" s="640"/>
      <c r="F43" s="685">
        <f>Primary!N37*0.1</f>
        <v>0</v>
      </c>
      <c r="G43" s="497">
        <f>C43+D43-F43</f>
        <v>0</v>
      </c>
      <c r="H43" s="676">
        <f>'comon entry'!B21+'comon entry'!F21</f>
        <v>0</v>
      </c>
      <c r="I43" s="640"/>
      <c r="J43" s="640">
        <f>'comon entry'!C21+'comon entry'!D21+'comon entry'!G21+'comon entry'!H21</f>
        <v>0</v>
      </c>
      <c r="K43" s="640"/>
      <c r="L43" s="640">
        <f>'Upper Primary'!N37*0.15</f>
        <v>0</v>
      </c>
      <c r="M43" s="640"/>
      <c r="N43" s="497">
        <f>H43+J43-L43</f>
        <v>0</v>
      </c>
      <c r="O43" s="223"/>
      <c r="P43" s="223"/>
    </row>
    <row r="44" spans="2:16" ht="18.75">
      <c r="B44" s="496" t="s">
        <v>462</v>
      </c>
      <c r="C44" s="685">
        <f>'comon entry'!B16+'comon entry'!F16</f>
        <v>0</v>
      </c>
      <c r="D44" s="640">
        <f>'comon entry'!C16+'comon entry'!D16+'comon entry'!F16+'comon entry'!G16</f>
        <v>0</v>
      </c>
      <c r="E44" s="640"/>
      <c r="F44" s="685">
        <f>Primary!O37*0.1</f>
        <v>0</v>
      </c>
      <c r="G44" s="497">
        <f>C44+D44-F44</f>
        <v>0</v>
      </c>
      <c r="H44" s="676">
        <f>'comon entry'!B22+'comon entry'!F22</f>
        <v>0</v>
      </c>
      <c r="I44" s="640"/>
      <c r="J44" s="640">
        <f>'comon entry'!C22+'comon entry'!D22+'comon entry'!G22+'comon entry'!H22</f>
        <v>0</v>
      </c>
      <c r="K44" s="640"/>
      <c r="L44" s="640">
        <f>'Upper Primary'!O37*0.15</f>
        <v>0</v>
      </c>
      <c r="M44" s="640"/>
      <c r="N44" s="497">
        <f>H44+J44-L44</f>
        <v>0</v>
      </c>
      <c r="O44" s="223"/>
      <c r="P44" s="223"/>
    </row>
    <row r="45" spans="2:16" ht="18.75">
      <c r="B45" s="496" t="s">
        <v>463</v>
      </c>
      <c r="C45" s="685">
        <f>'comon entry'!B17+'comon entry'!F17</f>
        <v>0</v>
      </c>
      <c r="D45" s="640">
        <f>'comon entry'!G17+'comon entry'!H17+'comon entry'!C17+'comon entry'!D17</f>
        <v>0</v>
      </c>
      <c r="E45" s="640"/>
      <c r="F45" s="685">
        <f>Primary!P37*0.1</f>
        <v>0.1</v>
      </c>
      <c r="G45" s="497">
        <f>C45+D45-F45</f>
        <v>-0.1</v>
      </c>
      <c r="H45" s="676">
        <f>'comon entry'!B23+'comon entry'!F23</f>
        <v>0</v>
      </c>
      <c r="I45" s="640"/>
      <c r="J45" s="640">
        <f>'comon entry'!C23+'comon entry'!D23+'comon entry'!G23+'comon entry'!H23</f>
        <v>0</v>
      </c>
      <c r="K45" s="640"/>
      <c r="L45" s="640">
        <f>'Upper Primary'!P37*0.15</f>
        <v>0.15</v>
      </c>
      <c r="M45" s="640"/>
      <c r="N45" s="497">
        <f>H45+J45-L45</f>
        <v>-0.15</v>
      </c>
      <c r="O45" s="223"/>
      <c r="P45" s="223"/>
    </row>
    <row r="46" spans="2:16" ht="37.5">
      <c r="B46" s="686" t="s">
        <v>464</v>
      </c>
      <c r="C46" s="687">
        <f>SUM(C43:C45)</f>
        <v>0</v>
      </c>
      <c r="D46" s="687">
        <f>SUM(D43:D45)</f>
        <v>0</v>
      </c>
      <c r="E46" s="687"/>
      <c r="F46" s="687">
        <f>SUM(F43:F45)</f>
        <v>0.1</v>
      </c>
      <c r="G46" s="687">
        <f>SUM(G43:G45)</f>
        <v>-0.1</v>
      </c>
      <c r="H46" s="688">
        <f>H43+H44+H45</f>
        <v>0</v>
      </c>
      <c r="I46" s="689"/>
      <c r="J46" s="688">
        <f>J43+J44+J45</f>
        <v>0</v>
      </c>
      <c r="K46" s="689"/>
      <c r="L46" s="688">
        <f>L43+L44+L45</f>
        <v>0.15</v>
      </c>
      <c r="M46" s="689"/>
      <c r="N46" s="690">
        <f>H46+J46-L46</f>
        <v>-0.15</v>
      </c>
      <c r="O46" s="223"/>
      <c r="P46" s="223"/>
    </row>
    <row r="47" spans="2:16" ht="18.75">
      <c r="B47" s="691" t="s">
        <v>465</v>
      </c>
      <c r="C47" s="692"/>
      <c r="D47" s="692"/>
      <c r="E47" s="692"/>
      <c r="F47" s="692"/>
      <c r="G47" s="692"/>
      <c r="H47" s="692"/>
      <c r="I47" s="692"/>
      <c r="J47" s="692"/>
      <c r="K47" s="692"/>
      <c r="L47" s="692"/>
      <c r="M47" s="502"/>
      <c r="N47" s="502"/>
      <c r="O47" s="223"/>
      <c r="P47" s="223"/>
    </row>
    <row r="48" spans="2:16" ht="18.75">
      <c r="B48" s="693"/>
      <c r="C48" s="694"/>
      <c r="D48" s="637" t="s">
        <v>466</v>
      </c>
      <c r="E48" s="638"/>
      <c r="F48" s="695"/>
      <c r="G48" s="691" t="s">
        <v>467</v>
      </c>
      <c r="H48" s="692"/>
      <c r="I48" s="692"/>
      <c r="J48" s="696"/>
      <c r="K48" s="691" t="s">
        <v>468</v>
      </c>
      <c r="L48" s="692"/>
      <c r="M48" s="692"/>
      <c r="N48" s="692"/>
      <c r="O48" s="223"/>
      <c r="P48" s="223"/>
    </row>
    <row r="49" spans="2:16" ht="18.75">
      <c r="B49" s="633" t="s">
        <v>469</v>
      </c>
      <c r="C49" s="63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223"/>
      <c r="P49" s="223"/>
    </row>
    <row r="50" spans="2:16" ht="14.25"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223"/>
      <c r="P50" s="223"/>
    </row>
    <row r="51" spans="2:16" ht="18.75">
      <c r="B51" s="633" t="s">
        <v>470</v>
      </c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5"/>
      <c r="N51" s="636"/>
      <c r="O51" s="223"/>
      <c r="P51" s="223"/>
    </row>
    <row r="52" spans="2:16" ht="18.75">
      <c r="B52" s="474" t="s">
        <v>471</v>
      </c>
      <c r="C52" s="697"/>
      <c r="D52" s="697"/>
      <c r="E52" s="697"/>
      <c r="F52" s="474" t="s">
        <v>472</v>
      </c>
      <c r="G52" s="474"/>
      <c r="H52" s="474" t="s">
        <v>473</v>
      </c>
      <c r="I52" s="474"/>
      <c r="J52" s="474"/>
      <c r="K52" s="476"/>
      <c r="L52" s="476"/>
      <c r="M52" s="474" t="s">
        <v>474</v>
      </c>
      <c r="N52" s="474"/>
      <c r="O52" s="223"/>
      <c r="P52" s="223"/>
    </row>
    <row r="53" spans="2:16" ht="18.75">
      <c r="B53" s="471" t="s">
        <v>475</v>
      </c>
      <c r="C53" s="698"/>
      <c r="D53" s="698"/>
      <c r="E53" s="698"/>
      <c r="F53" s="478"/>
      <c r="G53" s="478"/>
      <c r="H53" s="471" t="s">
        <v>476</v>
      </c>
      <c r="I53" s="478"/>
      <c r="J53" s="478"/>
      <c r="K53" s="478"/>
      <c r="L53" s="478"/>
      <c r="M53" s="474"/>
      <c r="N53" s="474"/>
      <c r="O53" s="223"/>
      <c r="P53" s="223"/>
    </row>
    <row r="54" spans="2:16" ht="18.75">
      <c r="B54" s="471" t="s">
        <v>477</v>
      </c>
      <c r="C54" s="698"/>
      <c r="D54" s="698"/>
      <c r="E54" s="698"/>
      <c r="F54" s="478"/>
      <c r="G54" s="478"/>
      <c r="H54" s="471" t="s">
        <v>478</v>
      </c>
      <c r="I54" s="478"/>
      <c r="J54" s="478"/>
      <c r="K54" s="478"/>
      <c r="L54" s="478"/>
      <c r="M54" s="474"/>
      <c r="N54" s="474"/>
      <c r="O54" s="223"/>
      <c r="P54" s="223"/>
    </row>
    <row r="55" spans="2:16" ht="18.75">
      <c r="B55" s="699" t="s">
        <v>479</v>
      </c>
      <c r="C55" s="700"/>
      <c r="D55" s="700"/>
      <c r="E55" s="700"/>
      <c r="F55" s="700"/>
      <c r="G55" s="700"/>
      <c r="H55" s="700"/>
      <c r="I55" s="700"/>
      <c r="J55" s="700"/>
      <c r="K55" s="700"/>
      <c r="L55" s="700"/>
      <c r="M55" s="701"/>
      <c r="N55" s="701"/>
      <c r="O55" s="223"/>
      <c r="P55" s="223"/>
    </row>
    <row r="56" spans="2:16" ht="14.25">
      <c r="B56" s="470"/>
      <c r="C56" s="470"/>
      <c r="D56" s="470"/>
      <c r="E56" s="470"/>
      <c r="F56" s="470"/>
      <c r="G56" s="470"/>
      <c r="H56" s="473"/>
      <c r="I56" s="473"/>
      <c r="J56" s="473"/>
      <c r="K56" s="473"/>
      <c r="L56" s="473"/>
      <c r="M56" s="470"/>
      <c r="N56" s="470"/>
      <c r="O56" s="223"/>
      <c r="P56" s="223"/>
    </row>
    <row r="57" spans="2:16" ht="16.5">
      <c r="B57" s="473" t="s">
        <v>819</v>
      </c>
      <c r="C57" s="224"/>
      <c r="D57" s="473"/>
      <c r="E57" s="473"/>
      <c r="F57" s="473"/>
      <c r="G57" s="473"/>
      <c r="H57" s="473"/>
      <c r="I57" s="473"/>
      <c r="J57" s="470"/>
      <c r="K57" s="224"/>
      <c r="L57" s="473" t="s">
        <v>827</v>
      </c>
      <c r="M57" s="224"/>
      <c r="N57" s="473"/>
      <c r="O57" s="223"/>
      <c r="P57" s="223"/>
    </row>
    <row r="58" spans="2:16" ht="14.25">
      <c r="B58" s="501"/>
      <c r="C58" s="502"/>
      <c r="D58" s="502"/>
      <c r="E58" s="470"/>
      <c r="F58" s="470"/>
      <c r="G58" s="470"/>
      <c r="H58" s="470"/>
      <c r="I58" s="501"/>
      <c r="J58" s="502"/>
      <c r="K58" s="502"/>
      <c r="L58" s="501"/>
      <c r="M58" s="502"/>
      <c r="N58" s="502"/>
      <c r="O58" s="223"/>
      <c r="P58" s="223"/>
    </row>
    <row r="59" spans="2:16" ht="14.25">
      <c r="B59" s="501" t="s">
        <v>826</v>
      </c>
      <c r="C59" s="502"/>
      <c r="D59" s="502"/>
      <c r="E59" s="470"/>
      <c r="F59" s="470"/>
      <c r="G59" s="470"/>
      <c r="H59" s="470"/>
      <c r="I59" s="501"/>
      <c r="J59" s="502"/>
      <c r="K59" s="502"/>
      <c r="L59" s="501" t="s">
        <v>826</v>
      </c>
      <c r="M59" s="502"/>
      <c r="N59" s="502"/>
      <c r="O59" s="223"/>
      <c r="P59" s="223"/>
    </row>
    <row r="60" spans="2:16" ht="14.25"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3"/>
      <c r="P60" s="223"/>
    </row>
    <row r="61" spans="2:16" ht="16.5">
      <c r="B61" s="909" t="s">
        <v>823</v>
      </c>
      <c r="C61" s="909"/>
      <c r="D61" s="909"/>
      <c r="E61" s="225"/>
      <c r="F61" s="225"/>
      <c r="G61" s="225"/>
      <c r="H61" s="225"/>
      <c r="I61" s="225"/>
      <c r="J61" s="225"/>
      <c r="K61" s="225"/>
      <c r="L61" s="909" t="s">
        <v>823</v>
      </c>
      <c r="M61" s="909"/>
      <c r="N61" s="909"/>
      <c r="O61" s="223"/>
      <c r="P61" s="223"/>
    </row>
    <row r="62" spans="2:16" ht="14.25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3"/>
      <c r="P62" s="223"/>
    </row>
    <row r="63" spans="2:16" ht="14.25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3"/>
      <c r="P63" s="223"/>
    </row>
    <row r="64" spans="2:16" ht="14.25"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3"/>
      <c r="P64" s="223"/>
    </row>
  </sheetData>
  <sheetProtection password="CF6E" sheet="1" objects="1"/>
  <mergeCells count="162">
    <mergeCell ref="D30:E30"/>
    <mergeCell ref="I58:K58"/>
    <mergeCell ref="D38:E38"/>
    <mergeCell ref="J44:K44"/>
    <mergeCell ref="J40:K40"/>
    <mergeCell ref="C20:D20"/>
    <mergeCell ref="L38:M38"/>
    <mergeCell ref="H41:I41"/>
    <mergeCell ref="D46:E46"/>
    <mergeCell ref="H20:K20"/>
    <mergeCell ref="L43:M43"/>
    <mergeCell ref="G7:H7"/>
    <mergeCell ref="D1:E1"/>
    <mergeCell ref="B17:N17"/>
    <mergeCell ref="G48:J48"/>
    <mergeCell ref="M53:N53"/>
    <mergeCell ref="E20:G20"/>
    <mergeCell ref="D31:E31"/>
    <mergeCell ref="I59:K59"/>
    <mergeCell ref="B54:E54"/>
    <mergeCell ref="I25:K25"/>
    <mergeCell ref="I15:J15"/>
    <mergeCell ref="B8:C8"/>
    <mergeCell ref="B9:C9"/>
    <mergeCell ref="B3:G3"/>
    <mergeCell ref="B7:C7"/>
    <mergeCell ref="B6:C6"/>
    <mergeCell ref="D49:F49"/>
    <mergeCell ref="H38:I38"/>
    <mergeCell ref="K13:N13"/>
    <mergeCell ref="D43:E43"/>
    <mergeCell ref="M54:N54"/>
    <mergeCell ref="B55:N55"/>
    <mergeCell ref="L22:N22"/>
    <mergeCell ref="G49:J49"/>
    <mergeCell ref="D34:E34"/>
    <mergeCell ref="L24:N24"/>
    <mergeCell ref="K49:N49"/>
    <mergeCell ref="L58:N58"/>
    <mergeCell ref="L19:N19"/>
    <mergeCell ref="J41:K41"/>
    <mergeCell ref="I26:K26"/>
    <mergeCell ref="J30:K30"/>
    <mergeCell ref="L41:M41"/>
    <mergeCell ref="J32:K32"/>
    <mergeCell ref="F53:G53"/>
    <mergeCell ref="B12:E12"/>
    <mergeCell ref="H32:I32"/>
    <mergeCell ref="G24:H24"/>
    <mergeCell ref="D45:E45"/>
    <mergeCell ref="D44:E44"/>
    <mergeCell ref="E22:G22"/>
    <mergeCell ref="L18:N18"/>
    <mergeCell ref="D40:E40"/>
    <mergeCell ref="H46:I46"/>
    <mergeCell ref="C29:G29"/>
    <mergeCell ref="L40:M40"/>
    <mergeCell ref="H21:K21"/>
    <mergeCell ref="I6:N6"/>
    <mergeCell ref="H3:N3"/>
    <mergeCell ref="H29:N29"/>
    <mergeCell ref="B58:D58"/>
    <mergeCell ref="L61:N61"/>
    <mergeCell ref="M52:N52"/>
    <mergeCell ref="D32:E32"/>
    <mergeCell ref="I24:K24"/>
    <mergeCell ref="D41:E41"/>
    <mergeCell ref="I16:J16"/>
    <mergeCell ref="I9:N9"/>
    <mergeCell ref="D48:F48"/>
    <mergeCell ref="B28:N28"/>
    <mergeCell ref="C18:D18"/>
    <mergeCell ref="B14:E14"/>
    <mergeCell ref="B11:N11"/>
    <mergeCell ref="B59:D59"/>
    <mergeCell ref="J31:K31"/>
    <mergeCell ref="L39:M39"/>
    <mergeCell ref="B24:E24"/>
    <mergeCell ref="B61:D61"/>
    <mergeCell ref="L44:M44"/>
    <mergeCell ref="H39:I39"/>
    <mergeCell ref="L59:N59"/>
    <mergeCell ref="B49:C49"/>
    <mergeCell ref="H54:L54"/>
    <mergeCell ref="L33:M33"/>
    <mergeCell ref="B15:E16"/>
    <mergeCell ref="I7:N7"/>
    <mergeCell ref="C22:D22"/>
    <mergeCell ref="B47:N47"/>
    <mergeCell ref="B52:E52"/>
    <mergeCell ref="D39:E39"/>
    <mergeCell ref="H37:N37"/>
    <mergeCell ref="H53:L53"/>
    <mergeCell ref="G9:H9"/>
    <mergeCell ref="D9:F9"/>
    <mergeCell ref="D6:F6"/>
    <mergeCell ref="H34:I34"/>
    <mergeCell ref="I8:N8"/>
    <mergeCell ref="L26:N26"/>
    <mergeCell ref="L27:N27"/>
    <mergeCell ref="D8:F8"/>
    <mergeCell ref="K12:N12"/>
    <mergeCell ref="G6:H6"/>
    <mergeCell ref="B23:N23"/>
    <mergeCell ref="J45:K45"/>
    <mergeCell ref="H40:I40"/>
    <mergeCell ref="J39:K39"/>
    <mergeCell ref="B35:N35"/>
    <mergeCell ref="K48:N48"/>
    <mergeCell ref="F54:G54"/>
    <mergeCell ref="B51:N51"/>
    <mergeCell ref="B25:E25"/>
    <mergeCell ref="J46:K46"/>
    <mergeCell ref="B42:N42"/>
    <mergeCell ref="H43:I43"/>
    <mergeCell ref="J43:K43"/>
    <mergeCell ref="H45:I45"/>
    <mergeCell ref="B53:E53"/>
    <mergeCell ref="D7:F7"/>
    <mergeCell ref="H22:K22"/>
    <mergeCell ref="B27:E27"/>
    <mergeCell ref="G25:H25"/>
    <mergeCell ref="G26:H26"/>
    <mergeCell ref="E21:G21"/>
    <mergeCell ref="G27:H27"/>
    <mergeCell ref="L21:N21"/>
    <mergeCell ref="H31:I31"/>
    <mergeCell ref="G8:H8"/>
    <mergeCell ref="C21:D21"/>
    <mergeCell ref="H18:K18"/>
    <mergeCell ref="B26:E26"/>
    <mergeCell ref="H33:I33"/>
    <mergeCell ref="B13:E13"/>
    <mergeCell ref="F12:J12"/>
    <mergeCell ref="L20:N20"/>
    <mergeCell ref="E19:G19"/>
    <mergeCell ref="F14:J14"/>
    <mergeCell ref="E18:G18"/>
    <mergeCell ref="B5:N5"/>
    <mergeCell ref="F1:L1"/>
    <mergeCell ref="H52:L52"/>
    <mergeCell ref="L30:M30"/>
    <mergeCell ref="L31:M31"/>
    <mergeCell ref="J38:K38"/>
    <mergeCell ref="H30:I30"/>
    <mergeCell ref="J33:K33"/>
    <mergeCell ref="H44:I44"/>
    <mergeCell ref="J34:K34"/>
    <mergeCell ref="L46:M46"/>
    <mergeCell ref="D33:E33"/>
    <mergeCell ref="L25:N25"/>
    <mergeCell ref="C37:G37"/>
    <mergeCell ref="B36:N36"/>
    <mergeCell ref="L34:M34"/>
    <mergeCell ref="F13:J13"/>
    <mergeCell ref="C19:D19"/>
    <mergeCell ref="K14:N14"/>
    <mergeCell ref="F52:G52"/>
    <mergeCell ref="L32:M32"/>
    <mergeCell ref="I27:K27"/>
    <mergeCell ref="H19:K19"/>
    <mergeCell ref="L45:M45"/>
  </mergeCells>
  <printOptions/>
  <pageMargins left="0.699999988079071" right="0.699999988079071" top="0.75" bottom="0.75" header="0.3" footer="0.3"/>
  <pageSetup fitToHeight="1" fitToWidth="1" horizontalDpi="2" verticalDpi="2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O45"/>
  <sheetViews>
    <sheetView zoomScale="48" zoomScaleNormal="48" zoomScaleSheetLayoutView="100" workbookViewId="0" topLeftCell="A1">
      <selection activeCell="B27" sqref="B27:G27"/>
    </sheetView>
  </sheetViews>
  <sheetFormatPr defaultColWidth="11.00390625" defaultRowHeight="14.25"/>
  <sheetData>
    <row r="1" spans="1:15" ht="14.25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223"/>
    </row>
    <row r="2" spans="1:15" ht="14.25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223"/>
    </row>
    <row r="3" spans="1:15" ht="31.5">
      <c r="A3" s="466"/>
      <c r="B3" s="467"/>
      <c r="C3" s="467"/>
      <c r="D3" s="467"/>
      <c r="E3" s="468" t="s">
        <v>623</v>
      </c>
      <c r="F3" s="468"/>
      <c r="G3" s="468"/>
      <c r="H3" s="468"/>
      <c r="I3" s="469"/>
      <c r="J3" s="469"/>
      <c r="K3" s="469"/>
      <c r="L3" s="469"/>
      <c r="M3" s="467"/>
      <c r="N3" s="467"/>
      <c r="O3" s="470"/>
    </row>
    <row r="4" spans="1:15" ht="14.25">
      <c r="A4" s="466"/>
      <c r="B4" s="467"/>
      <c r="C4" s="467"/>
      <c r="D4" s="467"/>
      <c r="E4" s="469"/>
      <c r="F4" s="469"/>
      <c r="G4" s="469"/>
      <c r="H4" s="469"/>
      <c r="I4" s="469"/>
      <c r="J4" s="469"/>
      <c r="K4" s="469"/>
      <c r="L4" s="469"/>
      <c r="M4" s="467"/>
      <c r="N4" s="467"/>
      <c r="O4" s="470"/>
    </row>
    <row r="5" spans="1:15" ht="14.25">
      <c r="A5" s="466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70"/>
    </row>
    <row r="6" spans="1:15" ht="18.75">
      <c r="A6" s="466"/>
      <c r="B6" s="471" t="s">
        <v>624</v>
      </c>
      <c r="C6" s="471"/>
      <c r="D6" s="471"/>
      <c r="E6" s="471"/>
      <c r="F6" s="471"/>
      <c r="G6" s="471"/>
      <c r="H6" s="472">
        <f>'comon entry'!D2</f>
        <v>43422</v>
      </c>
      <c r="I6" s="472"/>
      <c r="J6" s="472"/>
      <c r="K6" s="472"/>
      <c r="L6" s="472"/>
      <c r="M6" s="472"/>
      <c r="N6" s="472"/>
      <c r="O6" s="470"/>
    </row>
    <row r="7" spans="1:15" ht="14.25">
      <c r="A7" s="466"/>
      <c r="B7" s="224"/>
      <c r="C7" s="224"/>
      <c r="D7" s="224"/>
      <c r="E7" s="224"/>
      <c r="F7" s="470"/>
      <c r="G7" s="224"/>
      <c r="H7" s="224"/>
      <c r="I7" s="470"/>
      <c r="J7" s="470"/>
      <c r="K7" s="473"/>
      <c r="L7" s="473"/>
      <c r="M7" s="473"/>
      <c r="N7" s="470"/>
      <c r="O7" s="470"/>
    </row>
    <row r="8" spans="1:15" ht="18.75">
      <c r="A8" s="466"/>
      <c r="B8" s="474" t="s">
        <v>625</v>
      </c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0"/>
    </row>
    <row r="9" spans="1:15" ht="18.75">
      <c r="A9" s="466"/>
      <c r="B9" s="474" t="s">
        <v>626</v>
      </c>
      <c r="C9" s="474"/>
      <c r="D9" s="475" t="str">
        <f>'comon entry'!D1</f>
        <v>0801091*****</v>
      </c>
      <c r="E9" s="475"/>
      <c r="F9" s="475"/>
      <c r="G9" s="474" t="s">
        <v>627</v>
      </c>
      <c r="H9" s="474"/>
      <c r="I9" s="474"/>
      <c r="J9" s="474" t="str">
        <f>'comon entry'!D3</f>
        <v>school name</v>
      </c>
      <c r="K9" s="474"/>
      <c r="L9" s="474"/>
      <c r="M9" s="474"/>
      <c r="N9" s="474"/>
      <c r="O9" s="467"/>
    </row>
    <row r="10" spans="1:15" ht="18.75">
      <c r="A10" s="466"/>
      <c r="B10" s="474" t="s">
        <v>629</v>
      </c>
      <c r="C10" s="474"/>
      <c r="D10" s="477" t="s">
        <v>630</v>
      </c>
      <c r="E10" s="477"/>
      <c r="F10" s="477"/>
      <c r="G10" s="474" t="s">
        <v>631</v>
      </c>
      <c r="H10" s="474"/>
      <c r="I10" s="474"/>
      <c r="J10" s="474" t="str">
        <f>'comon entry'!L1</f>
        <v>RURAL</v>
      </c>
      <c r="K10" s="474"/>
      <c r="L10" s="474"/>
      <c r="M10" s="474"/>
      <c r="N10" s="474"/>
      <c r="O10" s="467"/>
    </row>
    <row r="11" spans="1:15" ht="18.75">
      <c r="A11" s="466"/>
      <c r="B11" s="474" t="s">
        <v>633</v>
      </c>
      <c r="C11" s="474"/>
      <c r="D11" s="477" t="s">
        <v>634</v>
      </c>
      <c r="E11" s="477"/>
      <c r="F11" s="477"/>
      <c r="G11" s="474" t="s">
        <v>635</v>
      </c>
      <c r="H11" s="474"/>
      <c r="I11" s="474"/>
      <c r="J11" s="474" t="str">
        <f>'comon entry'!L5</f>
        <v>Sri Ganga Nagar</v>
      </c>
      <c r="K11" s="474"/>
      <c r="L11" s="474"/>
      <c r="M11" s="474"/>
      <c r="N11" s="474"/>
      <c r="O11" s="467"/>
    </row>
    <row r="12" spans="1:15" ht="18.75">
      <c r="A12" s="466"/>
      <c r="B12" s="474" t="s">
        <v>637</v>
      </c>
      <c r="C12" s="474"/>
      <c r="D12" s="474">
        <f>'comon entry'!L2</f>
        <v>0</v>
      </c>
      <c r="E12" s="474"/>
      <c r="F12" s="474"/>
      <c r="G12" s="474" t="s">
        <v>638</v>
      </c>
      <c r="H12" s="474"/>
      <c r="I12" s="474"/>
      <c r="J12" s="474" t="str">
        <f>'comon entry'!D5</f>
        <v>Anoopgarh</v>
      </c>
      <c r="K12" s="474"/>
      <c r="L12" s="474"/>
      <c r="M12" s="474"/>
      <c r="N12" s="474"/>
      <c r="O12" s="467"/>
    </row>
    <row r="13" spans="1:15" ht="14.25">
      <c r="A13" s="466"/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67"/>
    </row>
    <row r="14" spans="1:15" ht="18.75">
      <c r="A14" s="466"/>
      <c r="B14" s="474" t="s">
        <v>640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67"/>
    </row>
    <row r="15" spans="1:15" ht="18.75">
      <c r="A15" s="466"/>
      <c r="B15" s="476"/>
      <c r="C15" s="476"/>
      <c r="D15" s="476"/>
      <c r="E15" s="476"/>
      <c r="F15" s="474" t="s">
        <v>641</v>
      </c>
      <c r="G15" s="474"/>
      <c r="H15" s="474"/>
      <c r="I15" s="474"/>
      <c r="J15" s="474" t="s">
        <v>642</v>
      </c>
      <c r="K15" s="474"/>
      <c r="L15" s="474"/>
      <c r="M15" s="474"/>
      <c r="N15" s="474"/>
      <c r="O15" s="467"/>
    </row>
    <row r="16" spans="1:15" ht="19.5">
      <c r="A16" s="466"/>
      <c r="B16" s="478" t="s">
        <v>643</v>
      </c>
      <c r="C16" s="478"/>
      <c r="D16" s="478"/>
      <c r="E16" s="478"/>
      <c r="F16" s="476">
        <f>'MDM Report'!F13</f>
        <v>1</v>
      </c>
      <c r="G16" s="476"/>
      <c r="H16" s="476"/>
      <c r="I16" s="476"/>
      <c r="J16" s="476">
        <f>'Upper Primary'!H39</f>
        <v>1</v>
      </c>
      <c r="K16" s="476"/>
      <c r="L16" s="476"/>
      <c r="M16" s="476"/>
      <c r="N16" s="476"/>
      <c r="O16" s="467"/>
    </row>
    <row r="17" spans="1:15" ht="19.5">
      <c r="A17" s="466"/>
      <c r="B17" s="478" t="s">
        <v>644</v>
      </c>
      <c r="C17" s="478"/>
      <c r="D17" s="478"/>
      <c r="E17" s="478"/>
      <c r="F17" s="476">
        <f>'MDM Report'!F14</f>
        <v>1</v>
      </c>
      <c r="G17" s="476"/>
      <c r="H17" s="476"/>
      <c r="I17" s="476"/>
      <c r="J17" s="476">
        <f>J16</f>
        <v>1</v>
      </c>
      <c r="K17" s="476"/>
      <c r="L17" s="476"/>
      <c r="M17" s="476"/>
      <c r="N17" s="476"/>
      <c r="O17" s="467"/>
    </row>
    <row r="18" spans="1:15" ht="18.75">
      <c r="A18" s="466"/>
      <c r="B18" s="478" t="s">
        <v>700</v>
      </c>
      <c r="C18" s="478"/>
      <c r="D18" s="478"/>
      <c r="E18" s="478"/>
      <c r="F18" s="479" t="s">
        <v>646</v>
      </c>
      <c r="G18" s="479" t="s">
        <v>647</v>
      </c>
      <c r="H18" s="479" t="s">
        <v>648</v>
      </c>
      <c r="I18" s="474" t="s">
        <v>649</v>
      </c>
      <c r="J18" s="479" t="s">
        <v>650</v>
      </c>
      <c r="K18" s="479"/>
      <c r="L18" s="479" t="s">
        <v>651</v>
      </c>
      <c r="M18" s="479" t="s">
        <v>652</v>
      </c>
      <c r="N18" s="479" t="s">
        <v>653</v>
      </c>
      <c r="O18" s="467"/>
    </row>
    <row r="19" spans="1:15" ht="19.5">
      <c r="A19" s="466"/>
      <c r="B19" s="478"/>
      <c r="C19" s="478"/>
      <c r="D19" s="478"/>
      <c r="E19" s="478"/>
      <c r="F19" s="480">
        <f>Primary!N37</f>
        <v>0</v>
      </c>
      <c r="G19" s="480">
        <f>Primary!O37</f>
        <v>0</v>
      </c>
      <c r="H19" s="480">
        <f>Primary!P37</f>
        <v>1</v>
      </c>
      <c r="I19" s="480">
        <f>Primary!M37</f>
        <v>1</v>
      </c>
      <c r="J19" s="480">
        <f>'Upper Primary'!N37</f>
        <v>0</v>
      </c>
      <c r="K19" s="480"/>
      <c r="L19" s="480">
        <f>'Upper Primary'!O37</f>
        <v>0</v>
      </c>
      <c r="M19" s="480">
        <f>'Upper Primary'!P37</f>
        <v>1</v>
      </c>
      <c r="N19" s="482">
        <f>'Upper Primary'!Q37</f>
        <v>1</v>
      </c>
      <c r="O19" s="467"/>
    </row>
    <row r="20" spans="1:15" ht="18.75">
      <c r="A20" s="466"/>
      <c r="B20" s="483" t="s">
        <v>654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67"/>
    </row>
    <row r="21" spans="1:15" ht="18.75">
      <c r="A21" s="466"/>
      <c r="B21" s="484" t="s">
        <v>655</v>
      </c>
      <c r="C21" s="484"/>
      <c r="D21" s="484"/>
      <c r="E21" s="484"/>
      <c r="F21" s="484"/>
      <c r="G21" s="484"/>
      <c r="H21" s="484" t="s">
        <v>656</v>
      </c>
      <c r="I21" s="484"/>
      <c r="J21" s="484"/>
      <c r="K21" s="484"/>
      <c r="L21" s="484"/>
      <c r="M21" s="484"/>
      <c r="N21" s="484"/>
      <c r="O21" s="470"/>
    </row>
    <row r="22" spans="1:15" ht="14.25">
      <c r="A22" s="466"/>
      <c r="B22" s="485" t="s">
        <v>657</v>
      </c>
      <c r="C22" s="284" t="s">
        <v>658</v>
      </c>
      <c r="D22" s="250" t="s">
        <v>659</v>
      </c>
      <c r="E22" s="250"/>
      <c r="F22" s="250" t="s">
        <v>660</v>
      </c>
      <c r="G22" s="486" t="s">
        <v>661</v>
      </c>
      <c r="H22" s="284" t="s">
        <v>662</v>
      </c>
      <c r="I22" s="284"/>
      <c r="J22" s="250" t="s">
        <v>663</v>
      </c>
      <c r="K22" s="250"/>
      <c r="L22" s="250" t="s">
        <v>664</v>
      </c>
      <c r="M22" s="250"/>
      <c r="N22" s="486" t="s">
        <v>665</v>
      </c>
      <c r="O22" s="487"/>
    </row>
    <row r="23" spans="1:15" ht="14.25">
      <c r="A23" s="466"/>
      <c r="B23" s="485"/>
      <c r="C23" s="284"/>
      <c r="D23" s="250"/>
      <c r="E23" s="250"/>
      <c r="F23" s="250"/>
      <c r="G23" s="486"/>
      <c r="H23" s="284"/>
      <c r="I23" s="284"/>
      <c r="J23" s="250"/>
      <c r="K23" s="250"/>
      <c r="L23" s="250"/>
      <c r="M23" s="250"/>
      <c r="N23" s="486"/>
      <c r="O23" s="487"/>
    </row>
    <row r="24" spans="1:15" ht="14.25">
      <c r="A24" s="466"/>
      <c r="B24" s="485"/>
      <c r="C24" s="488">
        <f>Funds!B12</f>
        <v>0</v>
      </c>
      <c r="D24" s="489">
        <f>Funds!C12</f>
        <v>0</v>
      </c>
      <c r="E24" s="489"/>
      <c r="F24" s="489">
        <f>Funds!D12</f>
        <v>5.25</v>
      </c>
      <c r="G24" s="490">
        <f>Funds!E12</f>
        <v>-5.25</v>
      </c>
      <c r="H24" s="488">
        <f>Funds!B13</f>
        <v>0</v>
      </c>
      <c r="I24" s="488"/>
      <c r="J24" s="489">
        <f>Funds!C13</f>
        <v>0</v>
      </c>
      <c r="K24" s="489"/>
      <c r="L24" s="489">
        <f>'Upper Primary'!V37*Funds!E14</f>
        <v>7</v>
      </c>
      <c r="M24" s="489"/>
      <c r="N24" s="490">
        <f>H24+J24-L24</f>
        <v>-7</v>
      </c>
      <c r="O24" s="470"/>
    </row>
    <row r="25" spans="1:15" ht="14.25">
      <c r="A25" s="466"/>
      <c r="B25" s="485"/>
      <c r="C25" s="488"/>
      <c r="D25" s="489"/>
      <c r="E25" s="489"/>
      <c r="F25" s="489"/>
      <c r="G25" s="490"/>
      <c r="H25" s="488"/>
      <c r="I25" s="488"/>
      <c r="J25" s="489"/>
      <c r="K25" s="489"/>
      <c r="L25" s="489"/>
      <c r="M25" s="489"/>
      <c r="N25" s="490"/>
      <c r="O25" s="470"/>
    </row>
    <row r="26" spans="1:15" ht="14.25">
      <c r="A26" s="466"/>
      <c r="B26" s="485"/>
      <c r="C26" s="488"/>
      <c r="D26" s="489"/>
      <c r="E26" s="489"/>
      <c r="F26" s="489"/>
      <c r="G26" s="490"/>
      <c r="H26" s="488"/>
      <c r="I26" s="488"/>
      <c r="J26" s="489"/>
      <c r="K26" s="489"/>
      <c r="L26" s="489"/>
      <c r="M26" s="489"/>
      <c r="N26" s="490"/>
      <c r="O26" s="470"/>
    </row>
    <row r="27" spans="1:15" ht="38.25">
      <c r="A27" s="466"/>
      <c r="B27" s="491" t="s">
        <v>666</v>
      </c>
      <c r="C27" s="491"/>
      <c r="D27" s="491"/>
      <c r="E27" s="491"/>
      <c r="F27" s="491"/>
      <c r="G27" s="491"/>
      <c r="H27" s="492"/>
      <c r="I27" s="492"/>
      <c r="J27" s="492"/>
      <c r="K27" s="492"/>
      <c r="L27" s="492"/>
      <c r="M27" s="492"/>
      <c r="N27" s="492"/>
      <c r="O27" s="470"/>
    </row>
    <row r="28" spans="1:15" ht="18.75">
      <c r="A28" s="466"/>
      <c r="B28" s="493" t="s">
        <v>698</v>
      </c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70"/>
    </row>
    <row r="29" spans="1:15" ht="14.25">
      <c r="A29" s="466"/>
      <c r="B29" s="494" t="s">
        <v>668</v>
      </c>
      <c r="C29" s="494"/>
      <c r="D29" s="494"/>
      <c r="E29" s="494"/>
      <c r="F29" s="494"/>
      <c r="G29" s="494"/>
      <c r="H29" s="495" t="s">
        <v>669</v>
      </c>
      <c r="I29" s="495"/>
      <c r="J29" s="495"/>
      <c r="K29" s="495"/>
      <c r="L29" s="495"/>
      <c r="M29" s="495"/>
      <c r="N29" s="495"/>
      <c r="O29" s="470"/>
    </row>
    <row r="30" spans="1:15" ht="14.25">
      <c r="A30" s="466"/>
      <c r="B30" s="494"/>
      <c r="C30" s="494"/>
      <c r="D30" s="494"/>
      <c r="E30" s="494"/>
      <c r="F30" s="494"/>
      <c r="G30" s="494"/>
      <c r="H30" s="495"/>
      <c r="I30" s="495"/>
      <c r="J30" s="495"/>
      <c r="K30" s="495"/>
      <c r="L30" s="495"/>
      <c r="M30" s="495"/>
      <c r="N30" s="495"/>
      <c r="O30" s="470"/>
    </row>
    <row r="31" spans="1:15" ht="14.25">
      <c r="A31" s="466"/>
      <c r="B31" s="496" t="s">
        <v>670</v>
      </c>
      <c r="C31" s="499" t="s">
        <v>701</v>
      </c>
      <c r="D31" s="499"/>
      <c r="E31" s="499"/>
      <c r="F31" s="499"/>
      <c r="G31" s="499"/>
      <c r="H31" s="500" t="s">
        <v>701</v>
      </c>
      <c r="I31" s="500"/>
      <c r="J31" s="500"/>
      <c r="K31" s="500"/>
      <c r="L31" s="500"/>
      <c r="M31" s="500"/>
      <c r="N31" s="500"/>
      <c r="O31" s="470"/>
    </row>
    <row r="32" spans="1:15" ht="14.25">
      <c r="A32" s="466"/>
      <c r="B32" s="496"/>
      <c r="C32" s="499"/>
      <c r="D32" s="499"/>
      <c r="E32" s="499"/>
      <c r="F32" s="499"/>
      <c r="G32" s="499"/>
      <c r="H32" s="500"/>
      <c r="I32" s="500"/>
      <c r="J32" s="500"/>
      <c r="K32" s="500"/>
      <c r="L32" s="500"/>
      <c r="M32" s="500"/>
      <c r="N32" s="500"/>
      <c r="O32" s="470"/>
    </row>
    <row r="33" spans="1:15" ht="19.5">
      <c r="A33" s="466"/>
      <c r="B33" s="496"/>
      <c r="C33" s="499">
        <f>I19*150/1000</f>
        <v>0.15</v>
      </c>
      <c r="D33" s="499"/>
      <c r="E33" s="499"/>
      <c r="F33" s="499"/>
      <c r="G33" s="499"/>
      <c r="H33" s="500">
        <f>'Upper Primary'!V37</f>
        <v>0.2</v>
      </c>
      <c r="I33" s="500"/>
      <c r="J33" s="500"/>
      <c r="K33" s="500"/>
      <c r="L33" s="500"/>
      <c r="M33" s="500"/>
      <c r="N33" s="500"/>
      <c r="O33" s="470"/>
    </row>
    <row r="34" spans="1:15" ht="14.25">
      <c r="A34" s="466"/>
      <c r="B34" s="470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</row>
    <row r="35" spans="1:15" ht="14.25">
      <c r="A35" s="466"/>
      <c r="B35" s="470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</row>
    <row r="36" spans="1:15" ht="15.75">
      <c r="A36" s="466"/>
      <c r="B36" s="473" t="s">
        <v>804</v>
      </c>
      <c r="C36" s="224"/>
      <c r="D36" s="473"/>
      <c r="E36" s="473"/>
      <c r="F36" s="473"/>
      <c r="G36" s="473"/>
      <c r="H36" s="473"/>
      <c r="I36" s="473"/>
      <c r="J36" s="470"/>
      <c r="K36" s="224"/>
      <c r="L36" s="473" t="s">
        <v>818</v>
      </c>
      <c r="M36" s="224"/>
      <c r="N36" s="473"/>
      <c r="O36" s="473"/>
    </row>
    <row r="37" spans="1:15" ht="15.75">
      <c r="A37" s="466"/>
      <c r="B37" s="501" t="s">
        <v>811</v>
      </c>
      <c r="C37" s="906"/>
      <c r="D37" s="906"/>
      <c r="E37" s="906"/>
      <c r="F37" s="470"/>
      <c r="G37" s="470"/>
      <c r="H37" s="470"/>
      <c r="I37" s="501"/>
      <c r="J37" s="502"/>
      <c r="K37" s="502"/>
      <c r="L37" s="501" t="s">
        <v>811</v>
      </c>
      <c r="M37" s="906"/>
      <c r="N37" s="906"/>
      <c r="O37" s="906"/>
    </row>
    <row r="38" spans="1:15" ht="15.75">
      <c r="A38" s="466"/>
      <c r="B38" s="627" t="s">
        <v>812</v>
      </c>
      <c r="C38" s="906"/>
      <c r="D38" s="906"/>
      <c r="E38" s="906"/>
      <c r="F38" s="470"/>
      <c r="G38" s="470"/>
      <c r="H38" s="470"/>
      <c r="I38" s="501"/>
      <c r="J38" s="502"/>
      <c r="K38" s="502"/>
      <c r="L38" s="627" t="s">
        <v>812</v>
      </c>
      <c r="M38" s="906"/>
      <c r="N38" s="906"/>
      <c r="O38" s="906"/>
    </row>
    <row r="39" spans="1:15" ht="14.25">
      <c r="A39" s="466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501"/>
      <c r="M39" s="906"/>
      <c r="N39" s="906"/>
      <c r="O39" s="906"/>
    </row>
    <row r="40" spans="1:15" ht="15.75">
      <c r="A40" s="466"/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627"/>
      <c r="M40" s="906"/>
      <c r="N40" s="906"/>
      <c r="O40" s="906"/>
    </row>
    <row r="41" spans="1:15" ht="15.75">
      <c r="A41" s="466"/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470"/>
      <c r="M41" s="470"/>
      <c r="N41" s="470"/>
      <c r="O41" s="470"/>
    </row>
    <row r="42" spans="1:15" ht="14.25">
      <c r="A42" s="466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</row>
    <row r="43" spans="1:15" ht="14.25">
      <c r="A43" s="466"/>
      <c r="B43" s="223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</row>
    <row r="44" spans="1:15" ht="14.25">
      <c r="A44" s="466"/>
      <c r="B44" s="223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</row>
    <row r="45" spans="1:15" ht="14.25">
      <c r="A45" s="466"/>
      <c r="B45" s="223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</row>
  </sheetData>
  <sheetProtection password="CF6E" sheet="1" objects="1"/>
  <mergeCells count="70">
    <mergeCell ref="G10:I10"/>
    <mergeCell ref="B31:B33"/>
    <mergeCell ref="C31:G32"/>
    <mergeCell ref="B12:C12"/>
    <mergeCell ref="B15:E15"/>
    <mergeCell ref="D10:F10"/>
    <mergeCell ref="B6:G6"/>
    <mergeCell ref="J10:N10"/>
    <mergeCell ref="B22:B25"/>
    <mergeCell ref="J24:K26"/>
    <mergeCell ref="D11:F11"/>
    <mergeCell ref="J9:N9"/>
    <mergeCell ref="B27:G27"/>
    <mergeCell ref="B10:C10"/>
    <mergeCell ref="F15:I15"/>
    <mergeCell ref="C33:G33"/>
    <mergeCell ref="D9:F9"/>
    <mergeCell ref="B8:N8"/>
    <mergeCell ref="D22:E23"/>
    <mergeCell ref="H33:N33"/>
    <mergeCell ref="G22:G23"/>
    <mergeCell ref="L24:M26"/>
    <mergeCell ref="H24:I26"/>
    <mergeCell ref="J15:N15"/>
    <mergeCell ref="D24:E26"/>
    <mergeCell ref="H29:N30"/>
    <mergeCell ref="J11:N11"/>
    <mergeCell ref="J18:K18"/>
    <mergeCell ref="B29:G30"/>
    <mergeCell ref="N24:N26"/>
    <mergeCell ref="B20:N20"/>
    <mergeCell ref="B18:E19"/>
    <mergeCell ref="C24:C26"/>
    <mergeCell ref="F16:I16"/>
    <mergeCell ref="G11:I11"/>
    <mergeCell ref="B9:C9"/>
    <mergeCell ref="H6:N6"/>
    <mergeCell ref="B11:C11"/>
    <mergeCell ref="M37:O37"/>
    <mergeCell ref="F22:F23"/>
    <mergeCell ref="B28:N28"/>
    <mergeCell ref="J19:K19"/>
    <mergeCell ref="J16:N16"/>
    <mergeCell ref="H27:N27"/>
    <mergeCell ref="H22:I23"/>
    <mergeCell ref="N22:N23"/>
    <mergeCell ref="H21:N21"/>
    <mergeCell ref="J22:K23"/>
    <mergeCell ref="L22:M23"/>
    <mergeCell ref="B14:N14"/>
    <mergeCell ref="G9:I9"/>
    <mergeCell ref="B21:G21"/>
    <mergeCell ref="F24:F26"/>
    <mergeCell ref="G12:I12"/>
    <mergeCell ref="M39:O39"/>
    <mergeCell ref="C22:C23"/>
    <mergeCell ref="F17:I17"/>
    <mergeCell ref="D12:F12"/>
    <mergeCell ref="G24:G26"/>
    <mergeCell ref="B16:E16"/>
    <mergeCell ref="B17:E17"/>
    <mergeCell ref="C37:E37"/>
    <mergeCell ref="C38:E38"/>
    <mergeCell ref="M40:O40"/>
    <mergeCell ref="J12:N12"/>
    <mergeCell ref="H31:N32"/>
    <mergeCell ref="I38:K38"/>
    <mergeCell ref="J17:N17"/>
    <mergeCell ref="I37:K37"/>
    <mergeCell ref="M38:O38"/>
  </mergeCells>
  <printOptions/>
  <pageMargins left="0.699999988079071" right="0.699999988079071" top="0.75" bottom="0.75" header="0.3" footer="0.3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outlinePr summaryBelow="0" summaryRight="0"/>
  </sheetPr>
  <dimension ref="A1:O62"/>
  <sheetViews>
    <sheetView zoomScale="68" zoomScaleNormal="68" zoomScaleSheetLayoutView="100" workbookViewId="0" topLeftCell="A1">
      <selection activeCell="J39" sqref="J39:K41"/>
    </sheetView>
  </sheetViews>
  <sheetFormatPr defaultColWidth="11.00390625" defaultRowHeight="14.25"/>
  <sheetData>
    <row r="1" spans="1:15" ht="17.25">
      <c r="A1" s="354" t="s">
        <v>733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334"/>
    </row>
    <row r="2" spans="1:15" ht="16.5">
      <c r="A2" s="335" t="s">
        <v>487</v>
      </c>
      <c r="B2" s="336"/>
      <c r="C2" s="336"/>
      <c r="D2" s="336"/>
      <c r="E2" s="337" t="str">
        <f>'comon entry'!D1</f>
        <v>0801091*****</v>
      </c>
      <c r="F2" s="337"/>
      <c r="G2" s="337"/>
      <c r="H2" s="337"/>
      <c r="I2" s="337"/>
      <c r="J2" s="337"/>
      <c r="K2" s="338" t="s">
        <v>488</v>
      </c>
      <c r="L2" s="339">
        <f>'comon entry'!L2</f>
        <v>0</v>
      </c>
      <c r="M2" s="340"/>
      <c r="N2" s="341"/>
      <c r="O2" s="334"/>
    </row>
    <row r="3" spans="1:15" ht="16.5">
      <c r="A3" s="335" t="s">
        <v>490</v>
      </c>
      <c r="B3" s="336"/>
      <c r="C3" s="336"/>
      <c r="D3" s="336"/>
      <c r="E3" s="342">
        <f>'comon entry'!D2</f>
        <v>43422</v>
      </c>
      <c r="F3" s="342"/>
      <c r="G3" s="342"/>
      <c r="H3" s="342"/>
      <c r="I3" s="342"/>
      <c r="J3" s="342"/>
      <c r="K3" s="338" t="s">
        <v>491</v>
      </c>
      <c r="L3" s="343" t="str">
        <f>'comon entry'!D5</f>
        <v>Anoopgarh</v>
      </c>
      <c r="M3" s="344"/>
      <c r="N3" s="344"/>
      <c r="O3" s="334"/>
    </row>
    <row r="4" spans="1:15" ht="16.5">
      <c r="A4" s="335" t="s">
        <v>493</v>
      </c>
      <c r="B4" s="336"/>
      <c r="C4" s="336"/>
      <c r="D4" s="336"/>
      <c r="E4" s="337" t="str">
        <f>'comon entry'!D3</f>
        <v>school name</v>
      </c>
      <c r="F4" s="337"/>
      <c r="G4" s="337"/>
      <c r="H4" s="337"/>
      <c r="I4" s="337"/>
      <c r="J4" s="337"/>
      <c r="K4" s="338" t="s">
        <v>495</v>
      </c>
      <c r="L4" s="345" t="str">
        <f>'comon entry'!L5</f>
        <v>Sri Ganga Nagar</v>
      </c>
      <c r="M4" s="346"/>
      <c r="N4" s="346"/>
      <c r="O4" s="347"/>
    </row>
    <row r="5" spans="1:15" ht="16.5">
      <c r="A5" s="335" t="s">
        <v>497</v>
      </c>
      <c r="B5" s="336"/>
      <c r="C5" s="336"/>
      <c r="D5" s="336"/>
      <c r="E5" s="337" t="str">
        <f>'comon entry'!D4</f>
        <v>Name</v>
      </c>
      <c r="F5" s="337"/>
      <c r="G5" s="337"/>
      <c r="H5" s="337"/>
      <c r="I5" s="337"/>
      <c r="J5" s="337"/>
      <c r="K5" s="338" t="s">
        <v>499</v>
      </c>
      <c r="L5" s="345">
        <f>'comon entry'!L3</f>
        <v>0</v>
      </c>
      <c r="M5" s="346"/>
      <c r="N5" s="346"/>
      <c r="O5" s="347"/>
    </row>
    <row r="6" spans="1:15" ht="25.5">
      <c r="A6" s="348" t="s">
        <v>734</v>
      </c>
      <c r="B6" s="333"/>
      <c r="C6" s="333"/>
      <c r="D6" s="333"/>
      <c r="E6" s="333"/>
      <c r="F6" s="333"/>
      <c r="G6" s="333"/>
      <c r="H6" s="333"/>
      <c r="I6" s="333"/>
      <c r="J6" s="349"/>
      <c r="K6" s="349"/>
      <c r="L6" s="350" t="s">
        <v>748</v>
      </c>
      <c r="M6" s="351"/>
      <c r="N6" s="351"/>
      <c r="O6" s="347"/>
    </row>
    <row r="7" spans="1:15" ht="24.75">
      <c r="A7" s="348"/>
      <c r="B7" s="333"/>
      <c r="C7" s="333"/>
      <c r="D7" s="333"/>
      <c r="E7" s="333"/>
      <c r="F7" s="333"/>
      <c r="G7" s="333"/>
      <c r="H7" s="333"/>
      <c r="I7" s="333"/>
      <c r="J7" s="352"/>
      <c r="K7" s="353"/>
      <c r="L7" s="354" t="s">
        <v>749</v>
      </c>
      <c r="M7" s="351"/>
      <c r="N7" s="351"/>
      <c r="O7" s="347"/>
    </row>
    <row r="8" spans="1:15" ht="14.25">
      <c r="A8" s="901" t="s">
        <v>735</v>
      </c>
      <c r="B8" s="355" t="s">
        <v>736</v>
      </c>
      <c r="C8" s="355"/>
      <c r="D8" s="355"/>
      <c r="E8" s="355"/>
      <c r="F8" s="355" t="s">
        <v>737</v>
      </c>
      <c r="G8" s="355"/>
      <c r="H8" s="355"/>
      <c r="I8" s="355"/>
      <c r="J8" s="356" t="s">
        <v>506</v>
      </c>
      <c r="K8" s="357" t="s">
        <v>750</v>
      </c>
      <c r="L8" s="357"/>
      <c r="M8" s="352" t="s">
        <v>751</v>
      </c>
      <c r="N8" s="352" t="s">
        <v>752</v>
      </c>
      <c r="O8" s="347"/>
    </row>
    <row r="9" spans="1:15" ht="14.25">
      <c r="A9" s="358"/>
      <c r="B9" s="359" t="s">
        <v>738</v>
      </c>
      <c r="C9" s="360" t="s">
        <v>739</v>
      </c>
      <c r="D9" s="360" t="s">
        <v>740</v>
      </c>
      <c r="E9" s="360" t="s">
        <v>741</v>
      </c>
      <c r="F9" s="359" t="s">
        <v>742</v>
      </c>
      <c r="G9" s="360" t="s">
        <v>743</v>
      </c>
      <c r="H9" s="360" t="s">
        <v>744</v>
      </c>
      <c r="I9" s="360" t="s">
        <v>745</v>
      </c>
      <c r="J9" s="361">
        <v>1</v>
      </c>
      <c r="K9" s="903" t="s">
        <v>753</v>
      </c>
      <c r="L9" s="363" t="s">
        <v>754</v>
      </c>
      <c r="M9" s="364">
        <f>'Food Grains'!C4</f>
        <v>0</v>
      </c>
      <c r="N9" s="364">
        <f>'Food Grains'!D4</f>
        <v>0</v>
      </c>
      <c r="O9" s="347"/>
    </row>
    <row r="10" spans="1:15" ht="14.25">
      <c r="A10" s="358"/>
      <c r="B10" s="365"/>
      <c r="C10" s="360"/>
      <c r="D10" s="360"/>
      <c r="E10" s="360"/>
      <c r="F10" s="365"/>
      <c r="G10" s="360"/>
      <c r="H10" s="360"/>
      <c r="I10" s="360"/>
      <c r="J10" s="361"/>
      <c r="K10" s="365"/>
      <c r="L10" s="363" t="s">
        <v>755</v>
      </c>
      <c r="M10" s="364">
        <f>'Food Grains'!C5</f>
        <v>0</v>
      </c>
      <c r="N10" s="364">
        <f>'Food Grains'!D5</f>
        <v>0</v>
      </c>
      <c r="O10" s="347"/>
    </row>
    <row r="11" spans="1:15" ht="14.25">
      <c r="A11" s="366">
        <f>Primary!B6</f>
        <v>43405</v>
      </c>
      <c r="B11" s="367">
        <f>Primary!F6+Primary!G6</f>
        <v>1</v>
      </c>
      <c r="C11" s="368">
        <f>Primary!M6</f>
        <v>1</v>
      </c>
      <c r="D11" s="905">
        <f>Primary!R6</f>
        <v>0</v>
      </c>
      <c r="E11" s="905">
        <f>Primary!S6</f>
        <v>0.1</v>
      </c>
      <c r="F11" s="367">
        <f>'Upper Primary'!F6+'Upper Primary'!G6</f>
        <v>1</v>
      </c>
      <c r="G11" s="368">
        <f>'Upper Primary'!M6</f>
        <v>1</v>
      </c>
      <c r="H11" s="905">
        <f>'Upper Primary'!R6</f>
        <v>0</v>
      </c>
      <c r="I11" s="905">
        <f>'Upper Primary'!S6</f>
        <v>0.15</v>
      </c>
      <c r="J11" s="361"/>
      <c r="K11" s="363"/>
      <c r="L11" s="370" t="s">
        <v>756</v>
      </c>
      <c r="M11" s="371">
        <f>SUM(M9,M10)</f>
        <v>0</v>
      </c>
      <c r="N11" s="371">
        <f>SUM(N9,N10)</f>
        <v>0</v>
      </c>
      <c r="O11" s="347"/>
    </row>
    <row r="12" spans="1:15" ht="16.5">
      <c r="A12" s="366">
        <f>Primary!B7</f>
        <v>43406</v>
      </c>
      <c r="B12" s="367">
        <f>Primary!F7+Primary!G7</f>
        <v>1</v>
      </c>
      <c r="C12" s="368">
        <f>Primary!M7</f>
        <v>0</v>
      </c>
      <c r="D12" s="905">
        <f>Primary!R7</f>
        <v>0</v>
      </c>
      <c r="E12" s="905">
        <f>Primary!S7</f>
        <v>0</v>
      </c>
      <c r="F12" s="367">
        <f>'Upper Primary'!F7+'Upper Primary'!G7</f>
        <v>1</v>
      </c>
      <c r="G12" s="368">
        <f>'Upper Primary'!M7</f>
        <v>0</v>
      </c>
      <c r="H12" s="905">
        <f>'Upper Primary'!R7</f>
        <v>0</v>
      </c>
      <c r="I12" s="905">
        <f>'Upper Primary'!S7</f>
        <v>0</v>
      </c>
      <c r="J12" s="372">
        <v>2</v>
      </c>
      <c r="K12" s="373" t="s">
        <v>785</v>
      </c>
      <c r="L12" s="363" t="s">
        <v>757</v>
      </c>
      <c r="M12" s="364">
        <f>'Food Grains'!E4</f>
        <v>0</v>
      </c>
      <c r="N12" s="364">
        <f>'Food Grains'!F4</f>
        <v>0</v>
      </c>
      <c r="O12" s="347"/>
    </row>
    <row r="13" spans="1:15" ht="14.25">
      <c r="A13" s="366">
        <f>Primary!B8</f>
        <v>43407</v>
      </c>
      <c r="B13" s="367">
        <f>Primary!F8+Primary!G8</f>
        <v>1</v>
      </c>
      <c r="C13" s="368">
        <f>Primary!M8</f>
        <v>0</v>
      </c>
      <c r="D13" s="905">
        <f>Primary!R8</f>
        <v>0</v>
      </c>
      <c r="E13" s="905">
        <f>Primary!S8</f>
        <v>0</v>
      </c>
      <c r="F13" s="367">
        <f>'Upper Primary'!F8+'Upper Primary'!G8</f>
        <v>1</v>
      </c>
      <c r="G13" s="368">
        <f>'Upper Primary'!M8</f>
        <v>0</v>
      </c>
      <c r="H13" s="905">
        <f>'Upper Primary'!R8</f>
        <v>0</v>
      </c>
      <c r="I13" s="905">
        <f>'Upper Primary'!S8</f>
        <v>0</v>
      </c>
      <c r="J13" s="372"/>
      <c r="K13" s="365"/>
      <c r="L13" s="363" t="s">
        <v>758</v>
      </c>
      <c r="M13" s="364">
        <f>'Food Grains'!E5</f>
        <v>0</v>
      </c>
      <c r="N13" s="364">
        <f>'Food Grains'!F5</f>
        <v>0</v>
      </c>
      <c r="O13" s="347"/>
    </row>
    <row r="14" spans="1:15" ht="14.25">
      <c r="A14" s="366">
        <f>Primary!B9</f>
        <v>43408</v>
      </c>
      <c r="B14" s="367">
        <f>Primary!F9+Primary!G9</f>
        <v>1</v>
      </c>
      <c r="C14" s="368">
        <f>Primary!M9</f>
        <v>0</v>
      </c>
      <c r="D14" s="905">
        <f>Primary!R9</f>
        <v>0</v>
      </c>
      <c r="E14" s="905">
        <f>Primary!S9</f>
        <v>0</v>
      </c>
      <c r="F14" s="367">
        <f>'Upper Primary'!F9+'Upper Primary'!G9</f>
        <v>1</v>
      </c>
      <c r="G14" s="368">
        <f>'Upper Primary'!M9</f>
        <v>0</v>
      </c>
      <c r="H14" s="905">
        <f>'Upper Primary'!R9</f>
        <v>0</v>
      </c>
      <c r="I14" s="905">
        <f>'Upper Primary'!S9</f>
        <v>0</v>
      </c>
      <c r="J14" s="372"/>
      <c r="K14" s="363"/>
      <c r="L14" s="370" t="s">
        <v>759</v>
      </c>
      <c r="M14" s="371">
        <f>M12+M13</f>
        <v>0</v>
      </c>
      <c r="N14" s="371">
        <f>N12+N13</f>
        <v>0</v>
      </c>
      <c r="O14" s="347"/>
    </row>
    <row r="15" spans="1:15" ht="16.5">
      <c r="A15" s="366">
        <f>Primary!B10</f>
        <v>43409</v>
      </c>
      <c r="B15" s="367">
        <f>Primary!F10+Primary!G10</f>
        <v>1</v>
      </c>
      <c r="C15" s="368">
        <f>Primary!M10</f>
        <v>0</v>
      </c>
      <c r="D15" s="905">
        <f>Primary!R10</f>
        <v>0</v>
      </c>
      <c r="E15" s="905">
        <f>Primary!S10</f>
        <v>0</v>
      </c>
      <c r="F15" s="367">
        <f>'Upper Primary'!F10+'Upper Primary'!G10</f>
        <v>1</v>
      </c>
      <c r="G15" s="368">
        <f>'Upper Primary'!M10</f>
        <v>0</v>
      </c>
      <c r="H15" s="905">
        <f>'Upper Primary'!R10</f>
        <v>0</v>
      </c>
      <c r="I15" s="905">
        <f>'Upper Primary'!S10</f>
        <v>0</v>
      </c>
      <c r="J15" s="372">
        <v>3</v>
      </c>
      <c r="K15" s="359" t="s">
        <v>787</v>
      </c>
      <c r="L15" s="363" t="s">
        <v>760</v>
      </c>
      <c r="M15" s="364">
        <f>'Food Grains'!G4</f>
        <v>0</v>
      </c>
      <c r="N15" s="364">
        <f>'Food Grains'!H4</f>
        <v>0</v>
      </c>
      <c r="O15" s="347"/>
    </row>
    <row r="16" spans="1:15" ht="14.25">
      <c r="A16" s="366">
        <f>Primary!B11</f>
        <v>43410</v>
      </c>
      <c r="B16" s="367">
        <f>Primary!F11+Primary!G11</f>
        <v>1</v>
      </c>
      <c r="C16" s="368">
        <f>Primary!M11</f>
        <v>0</v>
      </c>
      <c r="D16" s="905">
        <f>Primary!R11</f>
        <v>0</v>
      </c>
      <c r="E16" s="905">
        <f>Primary!S11</f>
        <v>0</v>
      </c>
      <c r="F16" s="367">
        <f>'Upper Primary'!F11+'Upper Primary'!G11</f>
        <v>1</v>
      </c>
      <c r="G16" s="368">
        <f>'Upper Primary'!M11</f>
        <v>0</v>
      </c>
      <c r="H16" s="905">
        <f>'Upper Primary'!R11</f>
        <v>0</v>
      </c>
      <c r="I16" s="905">
        <f>'Upper Primary'!S11</f>
        <v>0</v>
      </c>
      <c r="J16" s="372"/>
      <c r="K16" s="374"/>
      <c r="L16" s="363" t="s">
        <v>761</v>
      </c>
      <c r="M16" s="364">
        <f>'Food Grains'!G5</f>
        <v>0</v>
      </c>
      <c r="N16" s="364">
        <f>'Food Grains'!H5</f>
        <v>0</v>
      </c>
      <c r="O16" s="347"/>
    </row>
    <row r="17" spans="1:15" ht="14.25">
      <c r="A17" s="366">
        <f>Primary!B12</f>
        <v>43411</v>
      </c>
      <c r="B17" s="367">
        <f>Primary!F12+Primary!G12</f>
        <v>1</v>
      </c>
      <c r="C17" s="368">
        <f>Primary!M12</f>
        <v>0</v>
      </c>
      <c r="D17" s="905">
        <f>Primary!R12</f>
        <v>0</v>
      </c>
      <c r="E17" s="905">
        <f>Primary!S12</f>
        <v>0</v>
      </c>
      <c r="F17" s="367">
        <f>'Upper Primary'!F12+'Upper Primary'!G12</f>
        <v>1</v>
      </c>
      <c r="G17" s="368">
        <f>'Upper Primary'!M12</f>
        <v>0</v>
      </c>
      <c r="H17" s="905">
        <f>'Upper Primary'!R12</f>
        <v>0</v>
      </c>
      <c r="I17" s="905">
        <f>'Upper Primary'!S12</f>
        <v>0</v>
      </c>
      <c r="J17" s="372"/>
      <c r="K17" s="363"/>
      <c r="L17" s="370" t="s">
        <v>762</v>
      </c>
      <c r="M17" s="371">
        <f>M15+M16</f>
        <v>0</v>
      </c>
      <c r="N17" s="371">
        <f>N15+N16</f>
        <v>0</v>
      </c>
      <c r="O17" s="347"/>
    </row>
    <row r="18" spans="1:15" ht="16.5">
      <c r="A18" s="366">
        <f>Primary!B13</f>
        <v>43412</v>
      </c>
      <c r="B18" s="367">
        <f>Primary!F13+Primary!G13</f>
        <v>1</v>
      </c>
      <c r="C18" s="368">
        <f>Primary!M13</f>
        <v>0</v>
      </c>
      <c r="D18" s="905">
        <f>Primary!R13</f>
        <v>0</v>
      </c>
      <c r="E18" s="905">
        <f>Primary!S13</f>
        <v>0</v>
      </c>
      <c r="F18" s="367">
        <f>'Upper Primary'!F13+'Upper Primary'!G13</f>
        <v>1</v>
      </c>
      <c r="G18" s="368">
        <f>'Upper Primary'!M13</f>
        <v>0</v>
      </c>
      <c r="H18" s="905">
        <f>'Upper Primary'!R13</f>
        <v>0</v>
      </c>
      <c r="I18" s="905">
        <f>'Upper Primary'!S13</f>
        <v>0</v>
      </c>
      <c r="J18" s="372">
        <v>4</v>
      </c>
      <c r="K18" s="363" t="s">
        <v>788</v>
      </c>
      <c r="L18" s="363" t="s">
        <v>763</v>
      </c>
      <c r="M18" s="364">
        <f>'comon entry'!E18</f>
        <v>0</v>
      </c>
      <c r="N18" s="364">
        <f>'comon entry'!I18</f>
        <v>0</v>
      </c>
      <c r="O18" s="347"/>
    </row>
    <row r="19" spans="1:15" ht="14.25">
      <c r="A19" s="366">
        <f>Primary!B14</f>
        <v>43413</v>
      </c>
      <c r="B19" s="367">
        <f>Primary!F14+Primary!G14</f>
        <v>1</v>
      </c>
      <c r="C19" s="368">
        <f>Primary!M14</f>
        <v>0</v>
      </c>
      <c r="D19" s="905">
        <f>Primary!R14</f>
        <v>0</v>
      </c>
      <c r="E19" s="905">
        <f>Primary!S14</f>
        <v>0</v>
      </c>
      <c r="F19" s="367">
        <f>'Upper Primary'!F14+'Upper Primary'!G14</f>
        <v>1</v>
      </c>
      <c r="G19" s="368">
        <f>'Upper Primary'!M14</f>
        <v>0</v>
      </c>
      <c r="H19" s="905">
        <f>'Upper Primary'!R14</f>
        <v>0</v>
      </c>
      <c r="I19" s="905">
        <f>'Upper Primary'!S14</f>
        <v>0</v>
      </c>
      <c r="J19" s="372"/>
      <c r="K19" s="363"/>
      <c r="L19" s="363" t="s">
        <v>764</v>
      </c>
      <c r="M19" s="364">
        <f>'comon entry'!E18</f>
        <v>0</v>
      </c>
      <c r="N19" s="364">
        <f>'comon entry'!I24</f>
        <v>0</v>
      </c>
      <c r="O19" s="347"/>
    </row>
    <row r="20" spans="1:15" ht="14.25">
      <c r="A20" s="366">
        <f>Primary!B15</f>
        <v>43414</v>
      </c>
      <c r="B20" s="367">
        <f>Primary!F15+Primary!G15</f>
        <v>1</v>
      </c>
      <c r="C20" s="368">
        <f>Primary!M15</f>
        <v>0</v>
      </c>
      <c r="D20" s="905">
        <f>Primary!R15</f>
        <v>0</v>
      </c>
      <c r="E20" s="905">
        <f>Primary!S15</f>
        <v>0</v>
      </c>
      <c r="F20" s="367">
        <f>'Upper Primary'!F15+'Upper Primary'!G15</f>
        <v>1</v>
      </c>
      <c r="G20" s="368">
        <f>'Upper Primary'!M15</f>
        <v>0</v>
      </c>
      <c r="H20" s="905">
        <f>'Upper Primary'!R15</f>
        <v>0</v>
      </c>
      <c r="I20" s="905">
        <f>'Upper Primary'!S15</f>
        <v>0</v>
      </c>
      <c r="J20" s="372"/>
      <c r="K20" s="363"/>
      <c r="L20" s="370" t="s">
        <v>765</v>
      </c>
      <c r="M20" s="371">
        <f>M18+M19</f>
        <v>0</v>
      </c>
      <c r="N20" s="371">
        <f>N18+N19</f>
        <v>0</v>
      </c>
      <c r="O20" s="347"/>
    </row>
    <row r="21" spans="1:15" ht="16.5">
      <c r="A21" s="366">
        <f>Primary!B16</f>
        <v>43415</v>
      </c>
      <c r="B21" s="367">
        <f>Primary!F16+Primary!G16</f>
        <v>1</v>
      </c>
      <c r="C21" s="368">
        <f>Primary!M16</f>
        <v>0</v>
      </c>
      <c r="D21" s="905">
        <f>Primary!R16</f>
        <v>0</v>
      </c>
      <c r="E21" s="905">
        <f>Primary!S16</f>
        <v>0</v>
      </c>
      <c r="F21" s="367">
        <f>'Upper Primary'!F16+'Upper Primary'!G16</f>
        <v>1</v>
      </c>
      <c r="G21" s="368">
        <f>'Upper Primary'!M16</f>
        <v>0</v>
      </c>
      <c r="H21" s="905">
        <f>'Upper Primary'!R16</f>
        <v>0</v>
      </c>
      <c r="I21" s="905">
        <f>'Upper Primary'!S16</f>
        <v>0</v>
      </c>
      <c r="J21" s="372">
        <v>5</v>
      </c>
      <c r="K21" s="903" t="s">
        <v>789</v>
      </c>
      <c r="L21" s="363" t="s">
        <v>766</v>
      </c>
      <c r="M21" s="364">
        <f>Primary!R37</f>
        <v>0</v>
      </c>
      <c r="N21" s="364">
        <f>Primary!S37</f>
        <v>0.1</v>
      </c>
      <c r="O21" s="347"/>
    </row>
    <row r="22" spans="1:15" ht="14.25">
      <c r="A22" s="366">
        <f>Primary!B17</f>
        <v>43416</v>
      </c>
      <c r="B22" s="367">
        <f>Primary!F17+Primary!G17</f>
        <v>1</v>
      </c>
      <c r="C22" s="368">
        <f>Primary!M17</f>
        <v>0</v>
      </c>
      <c r="D22" s="905">
        <f>Primary!R17</f>
        <v>0</v>
      </c>
      <c r="E22" s="905">
        <f>Primary!S17</f>
        <v>0</v>
      </c>
      <c r="F22" s="367">
        <f>'Upper Primary'!F17+'Upper Primary'!G17</f>
        <v>1</v>
      </c>
      <c r="G22" s="368">
        <f>'Upper Primary'!M17</f>
        <v>0</v>
      </c>
      <c r="H22" s="905">
        <f>'Upper Primary'!R17</f>
        <v>0</v>
      </c>
      <c r="I22" s="905">
        <f>'Upper Primary'!S17</f>
        <v>0</v>
      </c>
      <c r="J22" s="372"/>
      <c r="K22" s="904"/>
      <c r="L22" s="363" t="s">
        <v>767</v>
      </c>
      <c r="M22" s="364">
        <f>'Upper Primary'!R37</f>
        <v>0</v>
      </c>
      <c r="N22" s="364">
        <f>'Upper Primary'!S37</f>
        <v>0.15</v>
      </c>
      <c r="O22" s="347"/>
    </row>
    <row r="23" spans="1:15" ht="14.25">
      <c r="A23" s="366">
        <f>Primary!B18</f>
        <v>43417</v>
      </c>
      <c r="B23" s="367">
        <f>Primary!F18+Primary!G18</f>
        <v>1</v>
      </c>
      <c r="C23" s="368">
        <f>Primary!M18</f>
        <v>0</v>
      </c>
      <c r="D23" s="905">
        <f>Primary!R18</f>
        <v>0</v>
      </c>
      <c r="E23" s="905">
        <f>Primary!S18</f>
        <v>0</v>
      </c>
      <c r="F23" s="367">
        <f>'Upper Primary'!F18+'Upper Primary'!G18</f>
        <v>1</v>
      </c>
      <c r="G23" s="368">
        <f>'Upper Primary'!M18</f>
        <v>0</v>
      </c>
      <c r="H23" s="905">
        <f>'Upper Primary'!R18</f>
        <v>0</v>
      </c>
      <c r="I23" s="905">
        <f>'Upper Primary'!S18</f>
        <v>0</v>
      </c>
      <c r="J23" s="372"/>
      <c r="K23" s="363"/>
      <c r="L23" s="370" t="s">
        <v>768</v>
      </c>
      <c r="M23" s="371">
        <f>M21+M22</f>
        <v>0</v>
      </c>
      <c r="N23" s="371">
        <f>N21+N22</f>
        <v>0.25</v>
      </c>
      <c r="O23" s="347"/>
    </row>
    <row r="24" spans="1:15" ht="16.5">
      <c r="A24" s="366">
        <f>Primary!B19</f>
        <v>43418</v>
      </c>
      <c r="B24" s="367">
        <f>Primary!F19+Primary!G19</f>
        <v>1</v>
      </c>
      <c r="C24" s="368">
        <f>Primary!M19</f>
        <v>0</v>
      </c>
      <c r="D24" s="905">
        <f>Primary!R19</f>
        <v>0</v>
      </c>
      <c r="E24" s="905">
        <f>Primary!S19</f>
        <v>0</v>
      </c>
      <c r="F24" s="367">
        <f>'Upper Primary'!F19+'Upper Primary'!G19</f>
        <v>1</v>
      </c>
      <c r="G24" s="368">
        <f>'Upper Primary'!M19</f>
        <v>0</v>
      </c>
      <c r="H24" s="905">
        <f>'Upper Primary'!R19</f>
        <v>0</v>
      </c>
      <c r="I24" s="905">
        <f>'Upper Primary'!S19</f>
        <v>0</v>
      </c>
      <c r="J24" s="372">
        <v>6</v>
      </c>
      <c r="K24" s="903" t="s">
        <v>790</v>
      </c>
      <c r="L24" s="363" t="s">
        <v>769</v>
      </c>
      <c r="M24" s="364">
        <f>Primary!T36</f>
        <v>0</v>
      </c>
      <c r="N24" s="364">
        <f>Primary!U36</f>
        <v>-0.1</v>
      </c>
      <c r="O24" s="347"/>
    </row>
    <row r="25" spans="1:15" ht="14.25">
      <c r="A25" s="366">
        <f>Primary!B20</f>
        <v>43419</v>
      </c>
      <c r="B25" s="367">
        <f>Primary!F20+Primary!G20</f>
        <v>1</v>
      </c>
      <c r="C25" s="368">
        <f>Primary!M20</f>
        <v>0</v>
      </c>
      <c r="D25" s="905">
        <f>Primary!R20</f>
        <v>0</v>
      </c>
      <c r="E25" s="905">
        <f>Primary!S20</f>
        <v>0</v>
      </c>
      <c r="F25" s="367">
        <f>'Upper Primary'!F20+'Upper Primary'!G20</f>
        <v>1</v>
      </c>
      <c r="G25" s="368">
        <f>'Upper Primary'!M20</f>
        <v>0</v>
      </c>
      <c r="H25" s="905">
        <f>'Upper Primary'!R20</f>
        <v>0</v>
      </c>
      <c r="I25" s="905">
        <f>'Upper Primary'!S20</f>
        <v>0</v>
      </c>
      <c r="J25" s="372"/>
      <c r="K25" s="365"/>
      <c r="L25" s="363" t="s">
        <v>770</v>
      </c>
      <c r="M25" s="364">
        <f>'Upper Primary'!T36</f>
        <v>0</v>
      </c>
      <c r="N25" s="364">
        <f>'Upper Primary'!U36</f>
        <v>-0.15</v>
      </c>
      <c r="O25" s="347"/>
    </row>
    <row r="26" spans="1:15" ht="14.25">
      <c r="A26" s="366">
        <f>Primary!B21</f>
        <v>43420</v>
      </c>
      <c r="B26" s="367">
        <f>Primary!F21+Primary!G21</f>
        <v>1</v>
      </c>
      <c r="C26" s="368">
        <f>Primary!M21</f>
        <v>0</v>
      </c>
      <c r="D26" s="905">
        <f>Primary!R21</f>
        <v>0</v>
      </c>
      <c r="E26" s="905">
        <f>Primary!S21</f>
        <v>0</v>
      </c>
      <c r="F26" s="367">
        <f>'Upper Primary'!F21+'Upper Primary'!G21</f>
        <v>1</v>
      </c>
      <c r="G26" s="368">
        <f>'Upper Primary'!M21</f>
        <v>0</v>
      </c>
      <c r="H26" s="905">
        <f>'Upper Primary'!R21</f>
        <v>0</v>
      </c>
      <c r="I26" s="905">
        <f>'Upper Primary'!S21</f>
        <v>0</v>
      </c>
      <c r="J26" s="372"/>
      <c r="K26" s="363"/>
      <c r="L26" s="370" t="s">
        <v>771</v>
      </c>
      <c r="M26" s="371">
        <f>M24+M25</f>
        <v>0</v>
      </c>
      <c r="N26" s="371">
        <f>N24+N25</f>
        <v>-0.25</v>
      </c>
      <c r="O26" s="378"/>
    </row>
    <row r="27" spans="1:15" ht="14.25">
      <c r="A27" s="366">
        <f>Primary!B22</f>
        <v>43421</v>
      </c>
      <c r="B27" s="367">
        <f>Primary!F22+Primary!G22</f>
        <v>1</v>
      </c>
      <c r="C27" s="368">
        <f>Primary!M22</f>
        <v>0</v>
      </c>
      <c r="D27" s="905">
        <f>Primary!R22</f>
        <v>0</v>
      </c>
      <c r="E27" s="905">
        <f>Primary!S22</f>
        <v>0</v>
      </c>
      <c r="F27" s="367">
        <f>'Upper Primary'!F22+'Upper Primary'!G22</f>
        <v>1</v>
      </c>
      <c r="G27" s="368">
        <f>'Upper Primary'!M22</f>
        <v>0</v>
      </c>
      <c r="H27" s="905">
        <f>'Upper Primary'!R22</f>
        <v>0</v>
      </c>
      <c r="I27" s="905">
        <f>'Upper Primary'!S22</f>
        <v>0</v>
      </c>
      <c r="J27" s="372"/>
      <c r="K27" s="379"/>
      <c r="L27" s="380" t="s">
        <v>772</v>
      </c>
      <c r="M27" s="380" t="s">
        <v>773</v>
      </c>
      <c r="N27" s="381" t="s">
        <v>774</v>
      </c>
      <c r="O27" s="378"/>
    </row>
    <row r="28" spans="1:15" ht="16.5">
      <c r="A28" s="366">
        <f>Primary!B23</f>
        <v>43422</v>
      </c>
      <c r="B28" s="367">
        <f>Primary!F23+Primary!G23</f>
        <v>1</v>
      </c>
      <c r="C28" s="368">
        <f>Primary!M23</f>
        <v>0</v>
      </c>
      <c r="D28" s="905">
        <f>Primary!R23</f>
        <v>0</v>
      </c>
      <c r="E28" s="905">
        <f>Primary!S23</f>
        <v>0</v>
      </c>
      <c r="F28" s="367">
        <f>'Upper Primary'!F23+'Upper Primary'!G23</f>
        <v>1</v>
      </c>
      <c r="G28" s="368">
        <f>'Upper Primary'!M23</f>
        <v>0</v>
      </c>
      <c r="H28" s="905">
        <f>'Upper Primary'!R23</f>
        <v>0</v>
      </c>
      <c r="I28" s="905">
        <f>'Upper Primary'!S23</f>
        <v>0</v>
      </c>
      <c r="J28" s="382" t="s">
        <v>795</v>
      </c>
      <c r="K28" s="383" t="s">
        <v>791</v>
      </c>
      <c r="L28" s="384">
        <f>NAMAKN!L13</f>
        <v>0</v>
      </c>
      <c r="M28" s="384">
        <f>NAMAKN!M13</f>
        <v>2</v>
      </c>
      <c r="N28" s="385">
        <f>L28+M28</f>
        <v>2</v>
      </c>
      <c r="O28" s="347"/>
    </row>
    <row r="29" spans="1:15" ht="16.5">
      <c r="A29" s="366">
        <f>Primary!B24</f>
        <v>43423</v>
      </c>
      <c r="B29" s="367">
        <f>Primary!F24+Primary!G24</f>
        <v>1</v>
      </c>
      <c r="C29" s="368">
        <f>Primary!M24</f>
        <v>0</v>
      </c>
      <c r="D29" s="905">
        <f>Primary!R24</f>
        <v>0</v>
      </c>
      <c r="E29" s="905">
        <f>Primary!S24</f>
        <v>0</v>
      </c>
      <c r="F29" s="367">
        <f>'Upper Primary'!F24+'Upper Primary'!G24</f>
        <v>1</v>
      </c>
      <c r="G29" s="368">
        <f>'Upper Primary'!M24</f>
        <v>0</v>
      </c>
      <c r="H29" s="905">
        <f>'Upper Primary'!R24</f>
        <v>0</v>
      </c>
      <c r="I29" s="905">
        <f>'Upper Primary'!S24</f>
        <v>0</v>
      </c>
      <c r="J29" s="365"/>
      <c r="K29" s="383" t="s">
        <v>792</v>
      </c>
      <c r="L29" s="384">
        <f>'Upper Primary'!F6</f>
        <v>0</v>
      </c>
      <c r="M29" s="384">
        <f>'Upper Primary'!G6</f>
        <v>1</v>
      </c>
      <c r="N29" s="385">
        <f>L29+M29</f>
        <v>1</v>
      </c>
      <c r="O29" s="347"/>
    </row>
    <row r="30" spans="1:15" ht="16.5">
      <c r="A30" s="366">
        <f>Primary!B25</f>
        <v>43424</v>
      </c>
      <c r="B30" s="367">
        <f>Primary!F25+Primary!G25</f>
        <v>1</v>
      </c>
      <c r="C30" s="368">
        <f>Primary!M25</f>
        <v>0</v>
      </c>
      <c r="D30" s="905">
        <f>Primary!R25</f>
        <v>0</v>
      </c>
      <c r="E30" s="905">
        <f>Primary!S25</f>
        <v>0</v>
      </c>
      <c r="F30" s="367">
        <f>'Upper Primary'!F25+'Upper Primary'!G25</f>
        <v>1</v>
      </c>
      <c r="G30" s="368">
        <f>'Upper Primary'!M25</f>
        <v>0</v>
      </c>
      <c r="H30" s="905">
        <f>'Upper Primary'!R25</f>
        <v>0</v>
      </c>
      <c r="I30" s="905">
        <f>'Upper Primary'!S25</f>
        <v>0</v>
      </c>
      <c r="J30" s="382" t="s">
        <v>796</v>
      </c>
      <c r="K30" s="383" t="s">
        <v>793</v>
      </c>
      <c r="L30" s="384">
        <f>Primary!H37</f>
        <v>1</v>
      </c>
      <c r="M30" s="384">
        <f>Primary!I37</f>
        <v>0</v>
      </c>
      <c r="N30" s="385">
        <f>L30+M30</f>
        <v>1</v>
      </c>
      <c r="O30" s="386"/>
    </row>
    <row r="31" spans="1:15" ht="16.5">
      <c r="A31" s="366">
        <f>Primary!B26</f>
        <v>43425</v>
      </c>
      <c r="B31" s="367">
        <f>Primary!F26+Primary!G26</f>
        <v>1</v>
      </c>
      <c r="C31" s="368">
        <f>Primary!M26</f>
        <v>0</v>
      </c>
      <c r="D31" s="905">
        <f>Primary!R26</f>
        <v>0</v>
      </c>
      <c r="E31" s="905">
        <f>Primary!S26</f>
        <v>0</v>
      </c>
      <c r="F31" s="367">
        <f>'Upper Primary'!F26+'Upper Primary'!G26</f>
        <v>1</v>
      </c>
      <c r="G31" s="368">
        <f>'Upper Primary'!M26</f>
        <v>0</v>
      </c>
      <c r="H31" s="905">
        <f>'Upper Primary'!R26</f>
        <v>0</v>
      </c>
      <c r="I31" s="905">
        <f>'Upper Primary'!S26</f>
        <v>0</v>
      </c>
      <c r="J31" s="365"/>
      <c r="K31" s="383" t="s">
        <v>794</v>
      </c>
      <c r="L31" s="384">
        <f>'Upper Primary'!J37</f>
        <v>1</v>
      </c>
      <c r="M31" s="384">
        <f>'Upper Primary'!K37</f>
        <v>0</v>
      </c>
      <c r="N31" s="385">
        <f>L31+M31</f>
        <v>1</v>
      </c>
      <c r="O31" s="386"/>
    </row>
    <row r="32" spans="1:15" ht="18">
      <c r="A32" s="366">
        <f>Primary!B27</f>
        <v>43426</v>
      </c>
      <c r="B32" s="367">
        <f>Primary!F27+Primary!G27</f>
        <v>1</v>
      </c>
      <c r="C32" s="368">
        <f>Primary!M27</f>
        <v>0</v>
      </c>
      <c r="D32" s="905">
        <f>Primary!R27</f>
        <v>0</v>
      </c>
      <c r="E32" s="905">
        <f>Primary!S27</f>
        <v>0</v>
      </c>
      <c r="F32" s="367">
        <f>'Upper Primary'!F27+'Upper Primary'!G27</f>
        <v>1</v>
      </c>
      <c r="G32" s="368">
        <f>'Upper Primary'!M27</f>
        <v>0</v>
      </c>
      <c r="H32" s="905">
        <f>'Upper Primary'!R27</f>
        <v>0</v>
      </c>
      <c r="I32" s="905">
        <f>'Upper Primary'!S27</f>
        <v>0</v>
      </c>
      <c r="J32" s="387"/>
      <c r="K32" s="388"/>
      <c r="L32" s="354" t="s">
        <v>775</v>
      </c>
      <c r="M32" s="387"/>
      <c r="N32" s="387"/>
      <c r="O32" s="386"/>
    </row>
    <row r="33" spans="1:15" ht="14.25">
      <c r="A33" s="366">
        <f>Primary!B28</f>
        <v>43427</v>
      </c>
      <c r="B33" s="367">
        <f>Primary!F28+Primary!G28</f>
        <v>1</v>
      </c>
      <c r="C33" s="368">
        <f>Primary!M28</f>
        <v>0</v>
      </c>
      <c r="D33" s="905">
        <f>Primary!R28</f>
        <v>0</v>
      </c>
      <c r="E33" s="905">
        <f>Primary!S28</f>
        <v>0</v>
      </c>
      <c r="F33" s="367">
        <f>'Upper Primary'!F28+'Upper Primary'!G28</f>
        <v>1</v>
      </c>
      <c r="G33" s="368">
        <f>'Upper Primary'!M28</f>
        <v>0</v>
      </c>
      <c r="H33" s="905">
        <f>'Upper Primary'!R28</f>
        <v>0</v>
      </c>
      <c r="I33" s="905">
        <f>'Upper Primary'!S28</f>
        <v>0</v>
      </c>
      <c r="J33" s="389" t="s">
        <v>797</v>
      </c>
      <c r="K33" s="390"/>
      <c r="L33" s="383" t="s">
        <v>776</v>
      </c>
      <c r="M33" s="391">
        <f>Funds!B4</f>
        <v>0</v>
      </c>
      <c r="N33" s="392"/>
      <c r="O33" s="386"/>
    </row>
    <row r="34" spans="1:15" ht="14.25">
      <c r="A34" s="366">
        <f>Primary!B29</f>
        <v>43428</v>
      </c>
      <c r="B34" s="367">
        <f>Primary!F29+Primary!G29</f>
        <v>1</v>
      </c>
      <c r="C34" s="368">
        <f>Primary!M29</f>
        <v>0</v>
      </c>
      <c r="D34" s="905">
        <f>Primary!R29</f>
        <v>0</v>
      </c>
      <c r="E34" s="905">
        <f>Primary!S29</f>
        <v>0</v>
      </c>
      <c r="F34" s="367">
        <f>'Upper Primary'!F29+'Upper Primary'!G29</f>
        <v>1</v>
      </c>
      <c r="G34" s="368">
        <f>'Upper Primary'!M29</f>
        <v>0</v>
      </c>
      <c r="H34" s="905">
        <f>'Upper Primary'!R29</f>
        <v>0</v>
      </c>
      <c r="I34" s="905">
        <f>'Upper Primary'!S29</f>
        <v>0</v>
      </c>
      <c r="J34" s="393"/>
      <c r="K34" s="394"/>
      <c r="L34" s="383" t="s">
        <v>777</v>
      </c>
      <c r="M34" s="391">
        <f>Funds!B5</f>
        <v>0</v>
      </c>
      <c r="N34" s="392"/>
      <c r="O34" s="386"/>
    </row>
    <row r="35" spans="1:15" ht="14.25">
      <c r="A35" s="366">
        <f>Primary!B30</f>
        <v>43429</v>
      </c>
      <c r="B35" s="367">
        <f>Primary!F30+Primary!G30</f>
        <v>1</v>
      </c>
      <c r="C35" s="368">
        <f>Primary!M30</f>
        <v>0</v>
      </c>
      <c r="D35" s="905">
        <f>Primary!R30</f>
        <v>0</v>
      </c>
      <c r="E35" s="905">
        <f>Primary!S30</f>
        <v>0</v>
      </c>
      <c r="F35" s="367">
        <f>'Upper Primary'!F30+'Upper Primary'!G30</f>
        <v>1</v>
      </c>
      <c r="G35" s="368">
        <f>'Upper Primary'!M30</f>
        <v>0</v>
      </c>
      <c r="H35" s="905">
        <f>'Upper Primary'!R30</f>
        <v>0</v>
      </c>
      <c r="I35" s="905">
        <f>'Upper Primary'!S30</f>
        <v>0</v>
      </c>
      <c r="J35" s="395"/>
      <c r="K35" s="396"/>
      <c r="L35" s="397" t="s">
        <v>778</v>
      </c>
      <c r="M35" s="398">
        <f>M33+M34</f>
        <v>0</v>
      </c>
      <c r="N35" s="392"/>
      <c r="O35" s="386"/>
    </row>
    <row r="36" spans="1:15" ht="14.25">
      <c r="A36" s="366">
        <f>Primary!B31</f>
        <v>43430</v>
      </c>
      <c r="B36" s="367">
        <f>Primary!F31+Primary!G31</f>
        <v>1</v>
      </c>
      <c r="C36" s="368">
        <f>Primary!M31</f>
        <v>0</v>
      </c>
      <c r="D36" s="905">
        <f>Primary!R31</f>
        <v>0</v>
      </c>
      <c r="E36" s="905">
        <f>Primary!S31</f>
        <v>0</v>
      </c>
      <c r="F36" s="367">
        <f>'Upper Primary'!F31+'Upper Primary'!G31</f>
        <v>1</v>
      </c>
      <c r="G36" s="368">
        <f>'Upper Primary'!M31</f>
        <v>0</v>
      </c>
      <c r="H36" s="905">
        <f>'Upper Primary'!R31</f>
        <v>0</v>
      </c>
      <c r="I36" s="905">
        <f>'Upper Primary'!S31</f>
        <v>0</v>
      </c>
      <c r="J36" s="399" t="s">
        <v>798</v>
      </c>
      <c r="K36" s="390"/>
      <c r="L36" s="383" t="s">
        <v>779</v>
      </c>
      <c r="M36" s="400">
        <f>'MDM Report'!F34</f>
        <v>4.13</v>
      </c>
      <c r="N36" s="392"/>
      <c r="O36" s="386"/>
    </row>
    <row r="37" spans="1:15" ht="14.25">
      <c r="A37" s="366">
        <f>Primary!B32</f>
        <v>43431</v>
      </c>
      <c r="B37" s="367">
        <f>Primary!F32+Primary!G32</f>
        <v>1</v>
      </c>
      <c r="C37" s="368">
        <f>Primary!M32</f>
        <v>0</v>
      </c>
      <c r="D37" s="905">
        <f>Primary!R32</f>
        <v>0</v>
      </c>
      <c r="E37" s="905">
        <f>Primary!S32</f>
        <v>0</v>
      </c>
      <c r="F37" s="367">
        <f>'Upper Primary'!F32+'Upper Primary'!G32</f>
        <v>1</v>
      </c>
      <c r="G37" s="368">
        <f>'Upper Primary'!M32</f>
        <v>0</v>
      </c>
      <c r="H37" s="905">
        <f>'Upper Primary'!R32</f>
        <v>0</v>
      </c>
      <c r="I37" s="905">
        <f>'Upper Primary'!S32</f>
        <v>0</v>
      </c>
      <c r="J37" s="393"/>
      <c r="K37" s="394"/>
      <c r="L37" s="383" t="s">
        <v>780</v>
      </c>
      <c r="M37" s="400">
        <f>Funds!D5</f>
        <v>6.18</v>
      </c>
      <c r="N37" s="392"/>
      <c r="O37" s="386"/>
    </row>
    <row r="38" spans="1:15" ht="14.25">
      <c r="A38" s="366">
        <f>Primary!B33</f>
        <v>43432</v>
      </c>
      <c r="B38" s="367">
        <f>Primary!F33+Primary!G33</f>
        <v>1</v>
      </c>
      <c r="C38" s="368">
        <f>Primary!M33</f>
        <v>0</v>
      </c>
      <c r="D38" s="905">
        <f>Primary!R33</f>
        <v>0</v>
      </c>
      <c r="E38" s="905">
        <f>Primary!S33</f>
        <v>0</v>
      </c>
      <c r="F38" s="367">
        <f>'Upper Primary'!F33+'Upper Primary'!G33</f>
        <v>1</v>
      </c>
      <c r="G38" s="368">
        <f>'Upper Primary'!M33</f>
        <v>0</v>
      </c>
      <c r="H38" s="905">
        <f>'Upper Primary'!R33</f>
        <v>0</v>
      </c>
      <c r="I38" s="905">
        <f>'Upper Primary'!S33</f>
        <v>0</v>
      </c>
      <c r="J38" s="395"/>
      <c r="K38" s="396"/>
      <c r="L38" s="401" t="s">
        <v>781</v>
      </c>
      <c r="M38" s="402">
        <f>M36+M37</f>
        <v>10.309999999999999</v>
      </c>
      <c r="N38" s="392"/>
      <c r="O38" s="386"/>
    </row>
    <row r="39" spans="1:15" ht="14.25">
      <c r="A39" s="366">
        <f>Primary!B34</f>
        <v>43433</v>
      </c>
      <c r="B39" s="367">
        <f>Primary!F34+Primary!G34</f>
        <v>1</v>
      </c>
      <c r="C39" s="368">
        <f>Primary!M34</f>
        <v>0</v>
      </c>
      <c r="D39" s="905">
        <f>Primary!R34</f>
        <v>0</v>
      </c>
      <c r="E39" s="905">
        <f>Primary!S34</f>
        <v>0</v>
      </c>
      <c r="F39" s="367">
        <f>'Upper Primary'!F34+'Upper Primary'!G34</f>
        <v>1</v>
      </c>
      <c r="G39" s="368">
        <f>'Upper Primary'!M34</f>
        <v>0</v>
      </c>
      <c r="H39" s="905">
        <f>'Upper Primary'!R34</f>
        <v>0</v>
      </c>
      <c r="I39" s="905">
        <f>'Upper Primary'!S34</f>
        <v>0</v>
      </c>
      <c r="J39" s="389" t="s">
        <v>799</v>
      </c>
      <c r="K39" s="390"/>
      <c r="L39" s="383" t="s">
        <v>782</v>
      </c>
      <c r="M39" s="400">
        <f>Funds!C4</f>
        <v>0</v>
      </c>
      <c r="N39" s="392"/>
      <c r="O39" s="386"/>
    </row>
    <row r="40" spans="1:15" ht="14.25">
      <c r="A40" s="366">
        <f>Primary!B35</f>
        <v>43434</v>
      </c>
      <c r="B40" s="367">
        <f>Primary!F35+Primary!G35</f>
        <v>1</v>
      </c>
      <c r="C40" s="368">
        <f>Primary!M35</f>
        <v>0</v>
      </c>
      <c r="D40" s="905">
        <f>Primary!R35</f>
        <v>0</v>
      </c>
      <c r="E40" s="905">
        <f>Primary!S35</f>
        <v>0</v>
      </c>
      <c r="F40" s="367">
        <f>'Upper Primary'!F35+'Upper Primary'!G35</f>
        <v>1</v>
      </c>
      <c r="G40" s="368">
        <f>'Upper Primary'!M35</f>
        <v>0</v>
      </c>
      <c r="H40" s="905">
        <f>'Upper Primary'!R35</f>
        <v>0</v>
      </c>
      <c r="I40" s="905">
        <f>'Upper Primary'!S35</f>
        <v>0</v>
      </c>
      <c r="J40" s="393"/>
      <c r="K40" s="394"/>
      <c r="L40" s="383" t="s">
        <v>783</v>
      </c>
      <c r="M40" s="400">
        <f>Funds!C5</f>
        <v>0</v>
      </c>
      <c r="N40" s="392"/>
      <c r="O40" s="386"/>
    </row>
    <row r="41" spans="1:15" ht="17.25">
      <c r="A41" s="366">
        <f>Primary!B36</f>
        <v>43435</v>
      </c>
      <c r="B41" s="367">
        <f>Primary!F36+Primary!G36</f>
        <v>1</v>
      </c>
      <c r="C41" s="368">
        <f>Primary!M36</f>
        <v>0</v>
      </c>
      <c r="D41" s="905">
        <f>Primary!R36</f>
        <v>0</v>
      </c>
      <c r="E41" s="905">
        <f>Primary!S36</f>
        <v>0</v>
      </c>
      <c r="F41" s="367">
        <f>'Upper Primary'!F36+'Upper Primary'!G36</f>
        <v>1</v>
      </c>
      <c r="G41" s="368">
        <f>'Upper Primary'!M36</f>
        <v>0</v>
      </c>
      <c r="H41" s="905">
        <f>'Upper Primary'!R36</f>
        <v>0</v>
      </c>
      <c r="I41" s="905">
        <f>'Upper Primary'!S36</f>
        <v>0</v>
      </c>
      <c r="J41" s="395"/>
      <c r="K41" s="396"/>
      <c r="L41" s="401" t="s">
        <v>784</v>
      </c>
      <c r="M41" s="402">
        <f>M39+M40</f>
        <v>0</v>
      </c>
      <c r="N41" s="403"/>
      <c r="O41" s="404"/>
    </row>
    <row r="42" spans="1:15" ht="16.5">
      <c r="A42" s="353" t="s">
        <v>746</v>
      </c>
      <c r="B42" s="333"/>
      <c r="C42" s="333"/>
      <c r="D42" s="905">
        <f>Primary!R37</f>
        <v>0</v>
      </c>
      <c r="E42" s="905">
        <f>Primary!S37</f>
        <v>0.1</v>
      </c>
      <c r="F42" s="353" t="s">
        <v>747</v>
      </c>
      <c r="G42" s="353"/>
      <c r="H42" s="905">
        <f>'Upper Primary'!R37</f>
        <v>0</v>
      </c>
      <c r="I42" s="905">
        <f>'Upper Primary'!S37</f>
        <v>0.15</v>
      </c>
      <c r="J42" s="351" t="s">
        <v>800</v>
      </c>
      <c r="K42" s="351"/>
      <c r="L42" s="354"/>
      <c r="M42" s="400">
        <f>M35+M41-M38</f>
        <v>-10.31</v>
      </c>
      <c r="N42" s="392"/>
      <c r="O42" s="347"/>
    </row>
    <row r="43" spans="1:15" ht="20.25">
      <c r="A43" s="349"/>
      <c r="B43" s="333"/>
      <c r="C43" s="333"/>
      <c r="D43" s="333"/>
      <c r="E43" s="333"/>
      <c r="F43" s="333"/>
      <c r="G43" s="333"/>
      <c r="H43" s="406"/>
      <c r="I43" s="406"/>
      <c r="J43" s="406"/>
      <c r="K43" s="406"/>
      <c r="L43" s="406"/>
      <c r="M43" s="406"/>
      <c r="N43" s="333"/>
      <c r="O43" s="347"/>
    </row>
    <row r="44" spans="1:15" ht="14.25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7"/>
    </row>
    <row r="45" spans="1:15" ht="21">
      <c r="A45" s="349"/>
      <c r="B45" s="333"/>
      <c r="C45" s="333"/>
      <c r="D45" s="333"/>
      <c r="E45" s="333"/>
      <c r="F45" s="333"/>
      <c r="G45" s="333"/>
      <c r="H45" s="406" t="s">
        <v>801</v>
      </c>
      <c r="I45" s="406"/>
      <c r="J45" s="406"/>
      <c r="K45" s="406" t="s">
        <v>802</v>
      </c>
      <c r="L45" s="406"/>
      <c r="M45" s="406" t="s">
        <v>803</v>
      </c>
      <c r="N45" s="333"/>
      <c r="O45" s="347"/>
    </row>
    <row r="46" spans="1:15" ht="14.25">
      <c r="A46" s="347"/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</row>
    <row r="47" spans="1:15" ht="14.25">
      <c r="A47" s="407"/>
      <c r="B47" s="407"/>
      <c r="C47" s="347"/>
      <c r="D47" s="347"/>
      <c r="E47" s="347"/>
      <c r="F47" s="347"/>
      <c r="G47" s="407"/>
      <c r="H47" s="407"/>
      <c r="I47" s="347"/>
      <c r="J47" s="347"/>
      <c r="K47" s="347"/>
      <c r="L47" s="347"/>
      <c r="M47" s="347"/>
      <c r="N47" s="347"/>
      <c r="O47" s="347"/>
    </row>
    <row r="48" spans="1:15" ht="14.25">
      <c r="A48" s="407"/>
      <c r="B48" s="407"/>
      <c r="C48" s="407"/>
      <c r="D48" s="407"/>
      <c r="E48" s="407"/>
      <c r="F48" s="407"/>
      <c r="G48" s="407"/>
      <c r="H48" s="407"/>
      <c r="I48" s="347"/>
      <c r="J48" s="347"/>
      <c r="K48" s="347"/>
      <c r="L48" s="347"/>
      <c r="M48" s="347"/>
      <c r="N48" s="347"/>
      <c r="O48" s="347"/>
    </row>
    <row r="49" spans="1:15" ht="14.25">
      <c r="A49" s="347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</row>
    <row r="50" spans="1:15" ht="14.25">
      <c r="A50" s="347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</row>
    <row r="51" spans="1:15" ht="14.25">
      <c r="A51" s="347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</row>
    <row r="52" spans="1:15" ht="14.25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</row>
    <row r="53" spans="1:15" ht="14.25">
      <c r="A53" s="347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</row>
    <row r="54" spans="1:15" ht="14.25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1:15" ht="14.25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</row>
    <row r="56" spans="1:15" ht="14.25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</row>
    <row r="57" spans="1:15" ht="14.25">
      <c r="A57" s="347"/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</row>
    <row r="58" spans="1:15" ht="14.25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</row>
    <row r="59" spans="1:15" ht="14.25">
      <c r="A59" s="347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</row>
    <row r="60" spans="1:15" ht="14.25">
      <c r="A60" s="347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</row>
    <row r="61" spans="1:15" ht="14.25">
      <c r="A61" s="347"/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</row>
    <row r="62" spans="1:15" ht="14.25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</row>
  </sheetData>
  <sheetProtection password="CF6E" sheet="1" objects="1"/>
  <mergeCells count="57">
    <mergeCell ref="H45:J45"/>
    <mergeCell ref="M35:N35"/>
    <mergeCell ref="J30:J31"/>
    <mergeCell ref="A2:D2"/>
    <mergeCell ref="F8:I8"/>
    <mergeCell ref="A9:A10"/>
    <mergeCell ref="E4:J4"/>
    <mergeCell ref="E3:J3"/>
    <mergeCell ref="E2:J2"/>
    <mergeCell ref="L2:N2"/>
    <mergeCell ref="A1:N1"/>
    <mergeCell ref="C9:C10"/>
    <mergeCell ref="A6:I6"/>
    <mergeCell ref="I9:I10"/>
    <mergeCell ref="B8:E8"/>
    <mergeCell ref="F9:F10"/>
    <mergeCell ref="G9:G10"/>
    <mergeCell ref="D9:D10"/>
    <mergeCell ref="E5:J5"/>
    <mergeCell ref="K24:K25"/>
    <mergeCell ref="M43:N43"/>
    <mergeCell ref="K45:L45"/>
    <mergeCell ref="K15:K16"/>
    <mergeCell ref="H43:J43"/>
    <mergeCell ref="F42:G42"/>
    <mergeCell ref="A5:D5"/>
    <mergeCell ref="H9:H10"/>
    <mergeCell ref="A3:D3"/>
    <mergeCell ref="K12:K13"/>
    <mergeCell ref="M39:N39"/>
    <mergeCell ref="K43:L43"/>
    <mergeCell ref="M40:N40"/>
    <mergeCell ref="M42:N42"/>
    <mergeCell ref="J42:K42"/>
    <mergeCell ref="M38:N38"/>
    <mergeCell ref="M41:N41"/>
    <mergeCell ref="J33:K35"/>
    <mergeCell ref="M33:N33"/>
    <mergeCell ref="M36:N36"/>
    <mergeCell ref="M34:N34"/>
    <mergeCell ref="J36:K38"/>
    <mergeCell ref="B9:B10"/>
    <mergeCell ref="L5:N5"/>
    <mergeCell ref="A4:D4"/>
    <mergeCell ref="K9:K10"/>
    <mergeCell ref="L3:N3"/>
    <mergeCell ref="A43:G43"/>
    <mergeCell ref="J28:J29"/>
    <mergeCell ref="M45:N45"/>
    <mergeCell ref="A42:C42"/>
    <mergeCell ref="A45:G45"/>
    <mergeCell ref="L4:N4"/>
    <mergeCell ref="E9:E10"/>
    <mergeCell ref="A7:I7"/>
    <mergeCell ref="K21:K22"/>
    <mergeCell ref="M37:N37"/>
    <mergeCell ref="J39:K41"/>
  </mergeCells>
  <printOptions/>
  <pageMargins left="0.7" right="0.7" top="0.75" bottom="0.75" header="0.3" footer="0.3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RMX1805</dc:creator>
  <cp:keywords/>
  <dc:description/>
  <cp:lastModifiedBy/>
  <dcterms:created xsi:type="dcterms:W3CDTF">2013-05-07T10:00:31Z</dcterms:created>
  <dcterms:modified xsi:type="dcterms:W3CDTF">2018-11-03T07:29:01Z</dcterms:modified>
  <cp:category/>
  <cp:version/>
  <cp:contentType/>
  <cp:contentStatus/>
</cp:coreProperties>
</file>