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21" activeTab="0"/>
  </bookViews>
  <sheets>
    <sheet name="Profile" sheetId="1" r:id="rId1"/>
    <sheet name="BUD. CONT." sheetId="2" r:id="rId2"/>
    <sheet name="SLR" sheetId="3" r:id="rId3"/>
    <sheet name="P1A" sheetId="4" r:id="rId4"/>
    <sheet name="P1B" sheetId="5" r:id="rId5"/>
    <sheet name="P1C" sheetId="6" r:id="rId6"/>
    <sheet name="Samekit" sheetId="7" r:id="rId7"/>
    <sheet name="P8G1" sheetId="8" r:id="rId8"/>
    <sheet name="P-4" sheetId="9" r:id="rId9"/>
    <sheet name="P Allow." sheetId="10" r:id="rId10"/>
    <sheet name="Surr-" sheetId="11" r:id="rId11"/>
    <sheet name="Fix pay" sheetId="12" r:id="rId12"/>
    <sheet name="P9G2" sheetId="13" r:id="rId13"/>
    <sheet name="P9G4" sheetId="14" r:id="rId14"/>
    <sheet name="GA 19 15-16" sheetId="15" r:id="rId15"/>
    <sheet name="GA 19 16-17" sheetId="16" r:id="rId16"/>
    <sheet name="Verdi" sheetId="17" r:id="rId17"/>
    <sheet name="Pay Arrange" sheetId="18" r:id="rId18"/>
    <sheet name="tamrb" sheetId="19" r:id="rId19"/>
    <sheet name="P10GA3" sheetId="20" r:id="rId20"/>
    <sheet name="IPA" sheetId="21" r:id="rId21"/>
    <sheet name="IP B" sheetId="22" r:id="rId22"/>
    <sheet name="03 POWER" sheetId="23" r:id="rId23"/>
    <sheet name="2071" sheetId="24" r:id="rId24"/>
    <sheet name="Sheet3" sheetId="25" r:id="rId25"/>
  </sheets>
  <definedNames>
    <definedName name="catagery">'Profile'!$E$58:$E$59</definedName>
    <definedName name="DESIGNATION">'Profile'!$C$58:$D$76</definedName>
    <definedName name="_xlnm.Print_Area" localSheetId="22">'03 POWER'!$A$1:$H$13</definedName>
    <definedName name="_xlnm.Print_Area" localSheetId="1">'BUD. CONT.'!$A$2:$N$24</definedName>
    <definedName name="_xlnm.Print_Area" localSheetId="11">'Fix pay'!$A$1:$G$21</definedName>
    <definedName name="_xlnm.Print_Area" localSheetId="21">'IP B'!$A$1:$C$22</definedName>
    <definedName name="_xlnm.Print_Area" localSheetId="9">'P Allow.'!$A$1:$G$30</definedName>
    <definedName name="_xlnm.Print_Area" localSheetId="19">'P10GA3'!$A$1:$O$21</definedName>
    <definedName name="_xlnm.Print_Area" localSheetId="3">'P1A'!$A$4:$J$36</definedName>
    <definedName name="_xlnm.Print_Area" localSheetId="4">'P1B'!$A$2:$R$33</definedName>
    <definedName name="_xlnm.Print_Area" localSheetId="5">'P1C'!$A$1:$F$34</definedName>
    <definedName name="_xlnm.Print_Area" localSheetId="8">'P-4'!$A$1:$G$24</definedName>
    <definedName name="_xlnm.Print_Area" localSheetId="7">'P8G1'!$A$1:$N$102</definedName>
    <definedName name="_xlnm.Print_Area" localSheetId="12">'P9G2'!$A$1:$O$32</definedName>
    <definedName name="_xlnm.Print_Area" localSheetId="13">'P9G4'!$A$1:$O$46</definedName>
    <definedName name="_xlnm.Print_Area" localSheetId="6">'Samekit'!$A$1:$C$69</definedName>
    <definedName name="_xlnm.Print_Area" localSheetId="2">'SLR'!$A$2:$H$15</definedName>
    <definedName name="_xlnm.Print_Area" localSheetId="10">'Surr-'!$A$1:$K$70</definedName>
    <definedName name="_xlnm.Print_Area" localSheetId="18">'tamrb'!$A$1:$I$12</definedName>
    <definedName name="_xlnm.Print_Area" localSheetId="16">'Verdi'!$A$1:$K$16</definedName>
    <definedName name="_xlnm.Print_Titles" localSheetId="7">'P8G1'!$7:$9</definedName>
    <definedName name="_xlnm.Print_Titles" localSheetId="12">'P9G2'!$4:$8</definedName>
    <definedName name="_xlnm.Print_Titles" localSheetId="13">'P9G4'!$4:$9</definedName>
  </definedNames>
  <calcPr fullCalcOnLoad="1"/>
</workbook>
</file>

<file path=xl/sharedStrings.xml><?xml version="1.0" encoding="utf-8"?>
<sst xmlns="http://schemas.openxmlformats.org/spreadsheetml/2006/main" count="949" uniqueCount="525">
  <si>
    <t>Ø-la-</t>
  </si>
  <si>
    <t>ys[kk 'kh"kZd</t>
  </si>
  <si>
    <t>okLrfod O;; vkadMs</t>
  </si>
  <si>
    <t>dkye 7 o 8 dk ;ksx</t>
  </si>
  <si>
    <t>osru</t>
  </si>
  <si>
    <t>vf/kdkjh</t>
  </si>
  <si>
    <t>deZpkjh</t>
  </si>
  <si>
    <t>;ksx %&amp;</t>
  </si>
  <si>
    <t>egaxkbZ HkRrk</t>
  </si>
  <si>
    <t>edku fdjk;k</t>
  </si>
  <si>
    <t>jksdfM;k HkRrk</t>
  </si>
  <si>
    <t xml:space="preserve"> /kqykbZ HkRrk</t>
  </si>
  <si>
    <t>lefiZr osru</t>
  </si>
  <si>
    <t>fLFkjhdj.k ,fj;j</t>
  </si>
  <si>
    <t>cksul</t>
  </si>
  <si>
    <t>;k=k HkRrk</t>
  </si>
  <si>
    <t>fpfdRlk HkRrk</t>
  </si>
  <si>
    <t>th-,- 4 dk ;ksx</t>
  </si>
  <si>
    <t>th-,- 2 dk ;ksx</t>
  </si>
  <si>
    <t>th-,-4 dk egk;ksx</t>
  </si>
  <si>
    <t>dk;kZy; O;;</t>
  </si>
  <si>
    <t>iksLVst</t>
  </si>
  <si>
    <t>of}Z;ka</t>
  </si>
  <si>
    <t>iqLrd pkVZ</t>
  </si>
  <si>
    <t>vU;</t>
  </si>
  <si>
    <t>vU; izHkkj</t>
  </si>
  <si>
    <t>iqLrdky;</t>
  </si>
  <si>
    <t>fizafVax</t>
  </si>
  <si>
    <t>ofnZ;ka</t>
  </si>
  <si>
    <t>loZ ;ksx %&amp;</t>
  </si>
  <si>
    <t>uke</t>
  </si>
  <si>
    <t>in</t>
  </si>
  <si>
    <t>o`f} tks bl vof/k esa gksxh</t>
  </si>
  <si>
    <t>laosru</t>
  </si>
  <si>
    <t>;k=k O;;</t>
  </si>
  <si>
    <t>fpfdRlk O;;</t>
  </si>
  <si>
    <t>in uke</t>
  </si>
  <si>
    <t>in dk uke</t>
  </si>
  <si>
    <t>izos'k 'kqYd</t>
  </si>
  <si>
    <t xml:space="preserve"> 'kq} laosru ;ksx</t>
  </si>
  <si>
    <t>egaxkbZ HkRrk ,fj;j</t>
  </si>
  <si>
    <t>;ksx</t>
  </si>
  <si>
    <t>fo|ky; dk uke</t>
  </si>
  <si>
    <t>uke dkfeZd</t>
  </si>
  <si>
    <t>lsokfuo`fr frfFk</t>
  </si>
  <si>
    <t>ekgokj O;; fooj.k</t>
  </si>
  <si>
    <t>iz;ksx'kkyk</t>
  </si>
  <si>
    <t>onhZ</t>
  </si>
  <si>
    <t>bl ekg dk ;ksx</t>
  </si>
  <si>
    <t>xr ekg rd dk ;ksx</t>
  </si>
  <si>
    <t>dqy ;ksx</t>
  </si>
  <si>
    <t>vkoafVr ctV</t>
  </si>
  <si>
    <t>fo-lsok O;;</t>
  </si>
  <si>
    <t>Ø-l-a</t>
  </si>
  <si>
    <t xml:space="preserve">¼v½ fu;fer Lohd`r inksa dk fooj.k </t>
  </si>
  <si>
    <t xml:space="preserve">izi= &amp;1 v </t>
  </si>
  <si>
    <t>fnukWd ftlls in fjDr gSa</t>
  </si>
  <si>
    <t>iz/kkukpk;Z</t>
  </si>
  <si>
    <t>iz/kkuk/;kid</t>
  </si>
  <si>
    <t>O;k[;krk</t>
  </si>
  <si>
    <t xml:space="preserve">ofj"B v/;kid </t>
  </si>
  <si>
    <t>iz-'kk-lgk- kk</t>
  </si>
  <si>
    <t>fQYM eSu</t>
  </si>
  <si>
    <t>teknkj</t>
  </si>
  <si>
    <t>xzsM is</t>
  </si>
  <si>
    <t>1 tuojh 2004 ls iwoZ fu;qDr</t>
  </si>
  <si>
    <t>1 tuojh 2004 ds Ik'pkr~  fu;qDr</t>
  </si>
  <si>
    <t>¼ctV vuqeku vf/kdkjh;ksa }kjk foHkkxk/;{k dks izLrqr djus gsrq½</t>
  </si>
  <si>
    <t>ys[ks dk 'kh"kZ</t>
  </si>
  <si>
    <t xml:space="preserve">dze la[;k </t>
  </si>
  <si>
    <t xml:space="preserve">thih,Q uEcj@,u-ih-,l-uEcj </t>
  </si>
  <si>
    <t>in dk Lohd`r osru</t>
  </si>
  <si>
    <t>ctV dh izkjfEHkd frfFk ;kfu 1 ekpZ dks deZpkjh dk osru</t>
  </si>
  <si>
    <t>igyh ekpZ ls vfUre Qjojh ds fy;s fu/kkZfjr jde</t>
  </si>
  <si>
    <t>vkxkeh o"kZ ds fy;s jde ¼dkye 9 vkSj 11 dk ;ksx½</t>
  </si>
  <si>
    <t>pkyw o"kZ ds fy;s la'kksf/kr vuqeku</t>
  </si>
  <si>
    <t>is&amp;cSasM</t>
  </si>
  <si>
    <t>frfFk o`f}</t>
  </si>
  <si>
    <t>jde o`f}</t>
  </si>
  <si>
    <t>ys[kk 'kh"kZd ¼foaLr`r 'kh"kZ½</t>
  </si>
  <si>
    <t>izi= 8 ¼iqjkuk th, 01½</t>
  </si>
  <si>
    <t>O;; ds foLr`r vuqeku ¼e; laosru foLr`r 'kh"kZ lfgr½</t>
  </si>
  <si>
    <t xml:space="preserve">foHkkx dk uke %&amp; </t>
  </si>
  <si>
    <t>¼:i;s lgL=ksa esa½</t>
  </si>
  <si>
    <t>dk;kZy; dk uke %&amp;                                                              foHkkx dk uke %&amp; ek/;fed f'k{kk foHkkx</t>
  </si>
  <si>
    <t>okLrfod O;; vkadMs          ¼xr rhu iwoZ o"kkZs ds½</t>
  </si>
  <si>
    <t>vxLr ls ekpZ rd ¼xr o"kZ½</t>
  </si>
  <si>
    <t>vizsy ls tqykbZ rd ¼pkyw o"kZ½</t>
  </si>
  <si>
    <t>la'kksf/kr vuqeku ¼pkyw Ok"kZ½  ¼8$10½</t>
  </si>
  <si>
    <t>vk; O;; vuqeku ckcr~ ¼vkxkeh o"kZ½</t>
  </si>
  <si>
    <t>o`f} ¼$½ deh¼&amp;½</t>
  </si>
  <si>
    <t>6 vkSj  11 esa</t>
  </si>
  <si>
    <t>9 vksj 11 esa</t>
  </si>
  <si>
    <t xml:space="preserve">11 vkSj 12 esa </t>
  </si>
  <si>
    <t>vxLr ls ekpZ rd dk lEHkkfor O;;    ¼pkyw o"kZ½</t>
  </si>
  <si>
    <t>foRrh; o"kZ----------------- ¼1 vizsy ls 31 ekpZ rd½</t>
  </si>
  <si>
    <t xml:space="preserve">fuf'pr O;;ksa ds foLr`r vuqeku vFkkZr vf/kdkjh;ksa o deZpkfj;ksa ds osru vuqeku o"kZ ¼viszy ls ekpZ rd½ </t>
  </si>
  <si>
    <t>foRrh; o"kZ------------------------- ¼1 vizsy ls 31 ekpZ rd½</t>
  </si>
  <si>
    <t>izi= &amp; 09 ¼iqjkuk th, 02½</t>
  </si>
  <si>
    <t>izi= &amp; 09 ¼iqjkuk th, 04½</t>
  </si>
  <si>
    <r>
      <t xml:space="preserve">ys[kk en </t>
    </r>
    <r>
      <rPr>
        <sz val="8"/>
        <rFont val="Kruti Dev 010"/>
        <family val="0"/>
      </rPr>
      <t>¼izR;sd ys[kk en dk vYkx vyx Hkjsa½</t>
    </r>
  </si>
  <si>
    <t>;ksXk dkWye ¼5$6½</t>
  </si>
  <si>
    <t>;ksXk dkWye ¼4&amp;7½</t>
  </si>
  <si>
    <t>vkfQl vkbZMh</t>
  </si>
  <si>
    <t xml:space="preserve">izi=  </t>
  </si>
  <si>
    <t>izi= 1 c</t>
  </si>
  <si>
    <t>ukWuIyku@Iyku@lh,l,l</t>
  </si>
  <si>
    <t>xzsM isa</t>
  </si>
  <si>
    <t>la[;k</t>
  </si>
  <si>
    <t>fVIi.kh</t>
  </si>
  <si>
    <t xml:space="preserve">Lohd`r LVkQ ds os inuke gh n'kkZ;s tk;s tks fd lacaf/kr lsok fu;e rFkk jktLFkku flfoy lsok ¼iqujhf{kr osru½ fu;e 2008 esa vafdr gSaA bl fooj.k dh lR;rk dh tkWp dk;kZy;{k }kjk fuEu izek.k i= nsrs gq, dh tk;sxhA </t>
  </si>
  <si>
    <t>^^izekf.kr fd;ktkrk gSa fd mi;ZwDr lwpuk dh Lohd`fr;ksa ds lanHkZ esa O;fDrxr rkSj ij esjs }kjk tkWp iMrky dj yh xbZ gSa vkSj bls lgh ik;k x; gSa^^</t>
  </si>
  <si>
    <t>dk;kZy; dk uke</t>
  </si>
  <si>
    <t xml:space="preserve">01 dk laosru dh x.kuk @ekax izi= </t>
  </si>
  <si>
    <t xml:space="preserve"> ctV en</t>
  </si>
  <si>
    <t>dk;kZy; dk uke %&amp;</t>
  </si>
  <si>
    <t>foHkkx dk uke %&amp; ek/;fed f'k{kk</t>
  </si>
  <si>
    <t>ctV ¼en iw.kZ fooj.k fy[kass½</t>
  </si>
  <si>
    <t>iz;ksx 'kkyk</t>
  </si>
  <si>
    <t>fooj.k</t>
  </si>
  <si>
    <t xml:space="preserve">  01&amp; laosru</t>
  </si>
  <si>
    <t xml:space="preserve">  d&amp; osru jktif=r</t>
  </si>
  <si>
    <t xml:space="preserve">  [k&amp; osru vjktif=r</t>
  </si>
  <si>
    <t xml:space="preserve">  02&amp; HkRrs ,oa ekuns;</t>
  </si>
  <si>
    <t xml:space="preserve">  02&amp; egaxkbZ HkRrk ,fj;j</t>
  </si>
  <si>
    <t xml:space="preserve">  03&amp; fLFkjhdj.k @p0osreku ,fj;j</t>
  </si>
  <si>
    <t xml:space="preserve">  04&amp; edku fdjk;k HkRrk</t>
  </si>
  <si>
    <t xml:space="preserve">  05&amp; 'kgjh HkRrk</t>
  </si>
  <si>
    <t xml:space="preserve">  06&amp; cksul</t>
  </si>
  <si>
    <t xml:space="preserve">  07&amp;iz/kkukpk;Z HkRrk</t>
  </si>
  <si>
    <t xml:space="preserve">  08&amp; jksdfM;k HkRrk</t>
  </si>
  <si>
    <t xml:space="preserve">  09&amp; /kqykbZ HkRrk</t>
  </si>
  <si>
    <t xml:space="preserve">  10&amp; lkbZfdy HkRrk</t>
  </si>
  <si>
    <t xml:space="preserve">  11&amp; fodykax HkRrk</t>
  </si>
  <si>
    <t xml:space="preserve">  12&amp; lefiZr osru</t>
  </si>
  <si>
    <t xml:space="preserve">  ;ksx HkRrs ,oa ekuns; kk</t>
  </si>
  <si>
    <t xml:space="preserve">  ;ksx laosru ¿ k o kk À</t>
  </si>
  <si>
    <t xml:space="preserve"> 04  ;k=k O;;</t>
  </si>
  <si>
    <t xml:space="preserve"> 05  fpfdRlk O;;</t>
  </si>
  <si>
    <t>05&amp; dk;kZy; O;;</t>
  </si>
  <si>
    <t>06&amp; fdjk;k jsV dj vkSj jk;YVh</t>
  </si>
  <si>
    <t>20&amp; dk;kZdyki laca/kh okguksa dk la/kkj.k</t>
  </si>
  <si>
    <t>28&amp; fofo/k O;;</t>
  </si>
  <si>
    <t>31&amp; iqLrdky; ,oa i= if=dkvksa ij O;;</t>
  </si>
  <si>
    <t>33&amp; iz;ksx'kkyk</t>
  </si>
  <si>
    <t>38&amp; ys[ku lkexzh</t>
  </si>
  <si>
    <t>39&amp; eqnz.k O;;</t>
  </si>
  <si>
    <t>57&amp; foHkkxksa dh fof'k"V lsokvksa ij O;;</t>
  </si>
  <si>
    <t>;ksx th0,0 1¿ izi= 08 À</t>
  </si>
  <si>
    <t>egk ;ksx</t>
  </si>
  <si>
    <t>deZpkjh dk uke</t>
  </si>
  <si>
    <t>fo- fo-</t>
  </si>
  <si>
    <t>d{kk</t>
  </si>
  <si>
    <t>Lohd`r inksa dk fooj.k</t>
  </si>
  <si>
    <t>lefiZr osru fooj.k</t>
  </si>
  <si>
    <t>uke deZpkjh</t>
  </si>
  <si>
    <t>ewy osru</t>
  </si>
  <si>
    <t>ega- HkRRkk</t>
  </si>
  <si>
    <t xml:space="preserve">;ksx </t>
  </si>
  <si>
    <t>ega HkRRkk</t>
  </si>
  <si>
    <t>fu;qfDr frfFk</t>
  </si>
  <si>
    <t xml:space="preserve">fQDl osru ij fu;qDr dkfeZdksa dh lwph </t>
  </si>
  <si>
    <t>fQDl osru</t>
  </si>
  <si>
    <t>egaxkbZ HkRrk dk fooj.k</t>
  </si>
  <si>
    <t>Øe la[;k</t>
  </si>
  <si>
    <t>osru Lrj ,oa ikfjHkkf"kr osru</t>
  </si>
  <si>
    <t>deZpkjh la[;k</t>
  </si>
  <si>
    <t>nj</t>
  </si>
  <si>
    <t>jktif=r</t>
  </si>
  <si>
    <t>vjktif=r</t>
  </si>
  <si>
    <t>edku fdjk;k HkRrk dk fooj.k</t>
  </si>
  <si>
    <t>egaxkbZ  HkRrk ,fj;j dk fooj.k</t>
  </si>
  <si>
    <t>vU; HkRrksa  dk fooj.k</t>
  </si>
  <si>
    <t>fodykax HkRrk</t>
  </si>
  <si>
    <t>osru fLFkjhdj.k ,fj;j</t>
  </si>
  <si>
    <t xml:space="preserve">  ;ksx osru ¿d ls [k rdÀ k</t>
  </si>
  <si>
    <t xml:space="preserve"> loZ ;ksx izi= 8 ¼th0 ,0 01½</t>
  </si>
  <si>
    <t>ctV en %&amp;</t>
  </si>
  <si>
    <t>onhZ ctV</t>
  </si>
  <si>
    <t>vkbZ Mh ua-</t>
  </si>
  <si>
    <t>lgk;d deZpkfj;ksa ds Lohd`r in</t>
  </si>
  <si>
    <t>dk;Zjr lgk;d deZpkjh</t>
  </si>
  <si>
    <t>fjDr in</t>
  </si>
  <si>
    <t>onhZ ctV dh vko';drk</t>
  </si>
  <si>
    <t>iq:"k</t>
  </si>
  <si>
    <t>efgyk</t>
  </si>
  <si>
    <t xml:space="preserve">ys[kk en %&amp; </t>
  </si>
  <si>
    <t>ega0 HkRkk ,fj;j</t>
  </si>
  <si>
    <t xml:space="preserve"> 'kq} lsoaru ;ksx</t>
  </si>
  <si>
    <t>;k=kk HkRrk</t>
  </si>
  <si>
    <t>egk ;ksx izi= 8 ¼th0,0 01½</t>
  </si>
  <si>
    <t>fjDr Lohd`r in ds fo:} vU; dkfeZd dk osru vkgj.k laca/kh lwpuk</t>
  </si>
  <si>
    <t>fu;fer@lafonk</t>
  </si>
  <si>
    <t>orZeku ewy osru</t>
  </si>
  <si>
    <t>tUe frfFk</t>
  </si>
  <si>
    <t>fu;fer fu;qfDr dk fnukad</t>
  </si>
  <si>
    <t>dkfeZdksa dk fooj.k</t>
  </si>
  <si>
    <t>izi= 8 dk vuq- 01</t>
  </si>
  <si>
    <t>fjDr in dk uke ftlds fo:} osru vkgfjr fd; tk jgk gS</t>
  </si>
  <si>
    <t xml:space="preserve">dkfeZd dk uke ftldk osru vkgfjr fd;k tk jgk gS </t>
  </si>
  <si>
    <t xml:space="preserve">ekg dk uke ftlls osru vkgfjr fd;k tk jgk gS </t>
  </si>
  <si>
    <t xml:space="preserve">dkfeZd dk ewy inLFkkiu LFkku </t>
  </si>
  <si>
    <t>in fjDr dk fnukad</t>
  </si>
  <si>
    <t>dkfeZd dk ewy osru</t>
  </si>
  <si>
    <t>ctV en</t>
  </si>
  <si>
    <t>uke in</t>
  </si>
  <si>
    <t>Lohd`r in</t>
  </si>
  <si>
    <t>dk;Zjr</t>
  </si>
  <si>
    <t>dk;Zjr dkfeZdksa dk fooj.k</t>
  </si>
  <si>
    <t>iwoZ</t>
  </si>
  <si>
    <t>i'pkr~</t>
  </si>
  <si>
    <t>fQDl osru ij fu;qDr dkfeZdksa dk osru</t>
  </si>
  <si>
    <t>fo|kFkhZ fe= ekuns;</t>
  </si>
  <si>
    <t>fu;fer</t>
  </si>
  <si>
    <t>ys[ks dk 'kh"kZ@nh/kZ'kh"kZ@y/kq 'kh"kZ@mi'kh"kZ</t>
  </si>
  <si>
    <t>ys[ks dk 'kh"kZ@nh/kZ'kh"kZ@y/kq 'kh"kZ@mi'kh"kZ-</t>
  </si>
  <si>
    <t>fof'k"V lsokvksa ij O;;</t>
  </si>
  <si>
    <t xml:space="preserve">       fo|kFkhZ fe= ekuns;</t>
  </si>
  <si>
    <t>;ksx vkoafVr ctV</t>
  </si>
  <si>
    <t>fu;r dkfeZdksa dk ekuns;</t>
  </si>
  <si>
    <t>2012-13</t>
  </si>
  <si>
    <t>fu;r ekuns;</t>
  </si>
  <si>
    <t>iq:"k nj 1650</t>
  </si>
  <si>
    <t>efgyk nj 1950</t>
  </si>
  <si>
    <t>2013-14</t>
  </si>
  <si>
    <t xml:space="preserve">OFFICE UID </t>
  </si>
  <si>
    <t xml:space="preserve">Lohd`r fjDr inks ds fo:) foHkkx es dk;Zjr vU; dkfeZdksa dk fooj.k </t>
  </si>
  <si>
    <t>dz-l-</t>
  </si>
  <si>
    <t>fjDr inksa dh la[;k</t>
  </si>
  <si>
    <t>rnFkZ vLFkk;h fu;qfDr ¼la[;k½</t>
  </si>
  <si>
    <t>vkSlr izfrO;fDr izfrekg O;;¼:i;ksa esa</t>
  </si>
  <si>
    <t>iquZfu;qfDr la[;k</t>
  </si>
  <si>
    <t>,tsUlh ds ek/;e ls ¼la[;k½</t>
  </si>
  <si>
    <t>vkSlr izfrO;fDr izfrekg O;;¼:i;ksa e</t>
  </si>
  <si>
    <t>izR;{k lafonk ¼la[;k½</t>
  </si>
  <si>
    <t>dkfeZd foHkkx ds ifji= ds vuqlkj la[;k</t>
  </si>
  <si>
    <t>vU; la[;k</t>
  </si>
  <si>
    <t xml:space="preserve">izi= &amp; 1 l </t>
  </si>
  <si>
    <t>foHkkx es dk;Zjr vU; dkfeZdksa dk fooj.k &amp;Lohd`r inks ds vfrfjDr</t>
  </si>
  <si>
    <t>;k=k ,oa fpfdRlk ds cdk;k nkoksa dh lwpuk</t>
  </si>
  <si>
    <t>Ø-l-</t>
  </si>
  <si>
    <t>vkfQl vkbZ Mh</t>
  </si>
  <si>
    <t>fo|ky;@dk;kZy; dk uke</t>
  </si>
  <si>
    <t>fpfdRlk</t>
  </si>
  <si>
    <t>;k=k</t>
  </si>
  <si>
    <t>mDr izi= dh lwpuk ys[kk enokj i`Fkd&amp;i`Fkd cukdj izLrqr djsaA</t>
  </si>
  <si>
    <t>LVs'kujh HkRRkk</t>
  </si>
  <si>
    <t>lesfdr ekgokj okLrfod O;; fooj.k ¿th0,0 19 À l= 2014&amp;2015</t>
  </si>
  <si>
    <t>GRAND TOTAL</t>
  </si>
  <si>
    <t>ekg</t>
  </si>
  <si>
    <t xml:space="preserve">osru jktif=r </t>
  </si>
  <si>
    <t>loZ ;ksx</t>
  </si>
  <si>
    <t>ega HkRrk</t>
  </si>
  <si>
    <t>fo- fe=</t>
  </si>
  <si>
    <t>lefiZr</t>
  </si>
  <si>
    <t>Mh, ,fj;j</t>
  </si>
  <si>
    <t>fLFk- ,fj;j</t>
  </si>
  <si>
    <t>ekuns;</t>
  </si>
  <si>
    <t>fod - HkRrk</t>
  </si>
  <si>
    <t xml:space="preserve"> </t>
  </si>
  <si>
    <t xml:space="preserve">dk;kZy; dk ctV Øekad </t>
  </si>
  <si>
    <t>Office Id</t>
  </si>
  <si>
    <t>dqy dk;Zjr</t>
  </si>
  <si>
    <t>deZpkjh vkbZ Mh ua-</t>
  </si>
  <si>
    <t>thih,Q @ izku ua-</t>
  </si>
  <si>
    <t>fu;fer fu;qfDr frfFk</t>
  </si>
  <si>
    <t>dqy fjDr in</t>
  </si>
  <si>
    <t>fyfid xzsM kk</t>
  </si>
  <si>
    <t xml:space="preserve">fyfid xzsM k </t>
  </si>
  <si>
    <t>v/;kid</t>
  </si>
  <si>
    <t>prqFkZ Js.kh deZpkjh</t>
  </si>
  <si>
    <t>iq- v/;{k Js.kh kkk</t>
  </si>
  <si>
    <t>iz-'kk- ifjpkjd</t>
  </si>
  <si>
    <t>'kkjhfjd f'k{kd Js.kh k</t>
  </si>
  <si>
    <t>lgk- dk;kZ- v/kh{kd</t>
  </si>
  <si>
    <t>'kkjhfjd f'k{kd Js.kh kk</t>
  </si>
  <si>
    <t>iq- v/;{k Js.kh kk</t>
  </si>
  <si>
    <t>'kk- f'k{kd Js.kh kkk</t>
  </si>
  <si>
    <t>iz-'kk-lgk- Js.kh kkk</t>
  </si>
  <si>
    <t>en dk uke</t>
  </si>
  <si>
    <t>fo- lsok O;;</t>
  </si>
  <si>
    <t>o`f};k</t>
  </si>
  <si>
    <t>vo'ks"k ctV jkf'k</t>
  </si>
  <si>
    <t>l= 2015&amp;2016 esa vkoafVr ,oa O;; ctV dk fooj.k</t>
  </si>
  <si>
    <t>01-04-15 ls 31-07-15 rd O;; jkf'k</t>
  </si>
  <si>
    <t>01-08-15 ls 31-03-16 rd O;; jkf'k</t>
  </si>
  <si>
    <t>l= 2015&amp;16 esa dqy O;; jkf'k</t>
  </si>
  <si>
    <t>PLAN / NON PLAN / CSS</t>
  </si>
  <si>
    <t>OFFICE ID</t>
  </si>
  <si>
    <t>fo|ky; dh eksgj</t>
  </si>
  <si>
    <t xml:space="preserve">foRrh; o"kZ 2015&amp;16 esa 01 laosru esa vkoafVr jkf'k </t>
  </si>
  <si>
    <t>foRrh; o"kZ 2015&amp;16 esa gksus okyk dqy O;;</t>
  </si>
  <si>
    <t xml:space="preserve">ys[ks dk 'kh"kZ  </t>
  </si>
  <si>
    <t>tqykbZ 15 rd dk okLrfod O;;</t>
  </si>
  <si>
    <t>o"kZ 2015&amp;16 vfrfjDr ds fy;s vko';drk</t>
  </si>
  <si>
    <t>xzsM is rFkk xzsM is la[;k</t>
  </si>
  <si>
    <t>orZeku Lohd`r inksa dh la[;k</t>
  </si>
  <si>
    <t xml:space="preserve">fu;fer dk;Zjr deZpkjh </t>
  </si>
  <si>
    <r>
      <t xml:space="preserve">fjDr inksa dh la[;k </t>
    </r>
    <r>
      <rPr>
        <sz val="11"/>
        <rFont val="Calibri"/>
        <family val="2"/>
      </rPr>
      <t>{6-(7+8)}</t>
    </r>
  </si>
  <si>
    <t>6600(17)</t>
  </si>
  <si>
    <t>5400(15)</t>
  </si>
  <si>
    <t>4800(14)</t>
  </si>
  <si>
    <t>3600(12)</t>
  </si>
  <si>
    <t>4200(13)</t>
  </si>
  <si>
    <t>2800(10)</t>
  </si>
  <si>
    <t>2400(9)</t>
  </si>
  <si>
    <t>1700(28)</t>
  </si>
  <si>
    <t>NON  PLAN</t>
  </si>
  <si>
    <t>fu;fer @ dk;Z&amp;izHkkfjr Lohd`r inksa dk fooj.k</t>
  </si>
  <si>
    <t>okf"kZd foRrh; Hkkj ¼:i;s lgL= esa½</t>
  </si>
  <si>
    <t>ctV en%&amp;</t>
  </si>
  <si>
    <t>Office ID</t>
  </si>
  <si>
    <t>vk; &amp; O;;d vuqeku lkjka'k 2015&amp;2016</t>
  </si>
  <si>
    <t>la'kksf/kr vuqeku           2015&amp; 2016</t>
  </si>
  <si>
    <t>vk; &amp; O;;d vuqeku 2016&amp; 2017</t>
  </si>
  <si>
    <t xml:space="preserve">  01&amp; egaxkbZ HkRrk 113 izfr-</t>
  </si>
  <si>
    <t>in dk is cS.M</t>
  </si>
  <si>
    <t>in dh xzsM is</t>
  </si>
  <si>
    <t>foLr`r O;;d vuqeku ckcr foRr  o"kZ  2016&amp;17 ,ao la'kksf/kr vuqeku 2015&amp;16</t>
  </si>
  <si>
    <t>ekpZ 16 ls Qjojh 17 rd dh jkf'k</t>
  </si>
  <si>
    <t>osru o`f} dh frfFk</t>
  </si>
  <si>
    <t xml:space="preserve">vkxkeh o"kZ ds fy;s jde </t>
  </si>
  <si>
    <t>fQDl is ekpZ 15 pkyw o"kZ</t>
  </si>
  <si>
    <t>fQDl is ekpZ 16 vk; O;;d vuqeku</t>
  </si>
  <si>
    <t>dqy osru jktif=r vf/k-</t>
  </si>
  <si>
    <t>dqy osru vjktif=r vf/k-</t>
  </si>
  <si>
    <t>la'kksf/kr vuqeku 2015&amp;2016</t>
  </si>
  <si>
    <t>vk; O;;d vuqeku 2016&amp;2017</t>
  </si>
  <si>
    <t>tqykbZ 2016 dk ewy osru</t>
  </si>
  <si>
    <t>la'kksf/kr vuqeku 2015&amp;16</t>
  </si>
  <si>
    <t>vk; O;; vuqeku 2016&amp;2017</t>
  </si>
  <si>
    <t>6% JAN- 15     Feb-15</t>
  </si>
  <si>
    <t>ega- HkRrk ds gdnkj dkfeZdksa dh la-</t>
  </si>
  <si>
    <t>l= 2015&amp;16</t>
  </si>
  <si>
    <t>l= 2016&amp;17</t>
  </si>
  <si>
    <t>edku fdjk;k ds gdnkj dkfeZdksa dh la-</t>
  </si>
  <si>
    <t>ega- HkRrk ,fj;j ds gdnkj dkfeZdksa dh la-</t>
  </si>
  <si>
    <t>vU; HkRrksa ds gdnkj dkfeZdksa dh la[;k</t>
  </si>
  <si>
    <t>jksdfM+;k HkRrk</t>
  </si>
  <si>
    <t xml:space="preserve"> /kqykbZ HkRRkk</t>
  </si>
  <si>
    <t>onhZ HkRrk</t>
  </si>
  <si>
    <t xml:space="preserve">fu;fer dk;Zjr dkfeZdks dk la[;kRed fooj.k </t>
  </si>
  <si>
    <t>osru fLFkjh- ,fj;j</t>
  </si>
  <si>
    <t>onhZ HkRrk     iq:"k</t>
  </si>
  <si>
    <t xml:space="preserve">            efgyk</t>
  </si>
  <si>
    <t>oxZ</t>
  </si>
  <si>
    <t>la'kksf/kr vuqeku 2015&amp;16 esa fQDl osru</t>
  </si>
  <si>
    <t>vk; O;; vuqeku 2016&amp;2017 esa fQDl osru</t>
  </si>
  <si>
    <t>ewy osru 3@15</t>
  </si>
  <si>
    <t xml:space="preserve">vU; </t>
  </si>
  <si>
    <t>2014-15</t>
  </si>
  <si>
    <t>vk; O;; vuqeku ckcr 2015&amp;16</t>
  </si>
  <si>
    <t>uo izsf'kr Nk=ksa dh la-</t>
  </si>
  <si>
    <t>Vhlh izkIr djus okys Nk=ksa dh la[;k</t>
  </si>
  <si>
    <t>izos'k o Vhlh 'kqYd dk fooj.k</t>
  </si>
  <si>
    <t>2016-17</t>
  </si>
  <si>
    <t>Total</t>
  </si>
  <si>
    <t>vU; vk; dk fooj.k</t>
  </si>
  <si>
    <t>fuykeh }kjk izkIr vk;</t>
  </si>
  <si>
    <t>vU; fofo/k vk;</t>
  </si>
  <si>
    <t>jksd- HkRRkk</t>
  </si>
  <si>
    <t>jksd- HkRrk</t>
  </si>
  <si>
    <t>PRINCIPAL</t>
  </si>
  <si>
    <t>LECTURER</t>
  </si>
  <si>
    <t>HEADMASTER</t>
  </si>
  <si>
    <t>PET Gr. I</t>
  </si>
  <si>
    <t>AOS</t>
  </si>
  <si>
    <t>SEN. TEACHER</t>
  </si>
  <si>
    <t>PET Gr. II</t>
  </si>
  <si>
    <t>LIBRARIAN Gr. II</t>
  </si>
  <si>
    <t>LAB ASST. Gr. II</t>
  </si>
  <si>
    <t>CLERCK Gr. I</t>
  </si>
  <si>
    <t>PET Gr. III</t>
  </si>
  <si>
    <t>TEACHER</t>
  </si>
  <si>
    <t>LIBRARIAN Gr. III</t>
  </si>
  <si>
    <t>LAB ASST. Gr. III</t>
  </si>
  <si>
    <t>CLERCK Gr. II</t>
  </si>
  <si>
    <t>FILD MAN</t>
  </si>
  <si>
    <t>LAB BOY</t>
  </si>
  <si>
    <t>JAMADAR</t>
  </si>
  <si>
    <t>PEON</t>
  </si>
  <si>
    <t>jktif=r @ vjktif=r</t>
  </si>
  <si>
    <t>G</t>
  </si>
  <si>
    <t>NG</t>
  </si>
  <si>
    <t>vxLr 2015 ls ekpZ 2016 rd gksus okyk vuqekfur O;;</t>
  </si>
  <si>
    <t>01-04-15 ls 31-07-15</t>
  </si>
  <si>
    <t>01-08-15 ls 31-03-16</t>
  </si>
  <si>
    <t>Vhlh 'kqYd</t>
  </si>
  <si>
    <t>fuykeh }kjk vk;</t>
  </si>
  <si>
    <t>vU; vk; @ olwfy;ka</t>
  </si>
  <si>
    <t>vof/k</t>
  </si>
  <si>
    <t>pkyku }kjk tek djokbZ xbZ @ djokus ;ksX; jkf'k dk fooj.k</t>
  </si>
  <si>
    <t>7-8</t>
  </si>
  <si>
    <t>;g lhV izksVsDV dh gqbZ gS fdlh Hkh izdkj dk ifjorZu ugha djuk gSA ist lsVi fd;k gqvk gSA dsoy fizaV gh fudkyuk gSA</t>
  </si>
  <si>
    <t xml:space="preserve">bl lhV esa vafre Ø-l-a dkWye ch ds ckn dh jks tks [kkyh gS dks gkbM djrs gq, fizaV fudkyuk gSA vkSj fdlh Hkh izdkj dk ifjorZu ugha djuk gSA </t>
  </si>
  <si>
    <t xml:space="preserve">bl lhV esa [kkyh jks dks gkbM djrs gq, fizaV fudkyuk gSA vkSj fdlh Hkh izdkj dk ifjorZu ugha djuk gSA </t>
  </si>
  <si>
    <t xml:space="preserve">bl lhV esa dyj okys dkWye dh iwfrZ djrs gq, fizaV fudkyuk gSA vkSj fdlh Hkh izdkj dk ifjorZu ugha djuk gSA </t>
  </si>
  <si>
    <t>izi= 8 dk vuq- 02</t>
  </si>
  <si>
    <t>izi= 8 dk vuq- 03</t>
  </si>
  <si>
    <t>izR;sd dkfeZd dh ,fj;j jkf'k vkSlr</t>
  </si>
  <si>
    <t>izi= 10 ¼iqjkuk th, &amp; 03½</t>
  </si>
  <si>
    <t>vk; dk foLr`r vuqeku foRrh; o"kZ ----------------¼01 vizsy ls 31 ekpZ rd½ dk</t>
  </si>
  <si>
    <t>foLr`r vk; vuqeku ckcr foRr  o"kZ  2016&amp;17 ,ao la'kksf/kr vuqeku 2015&amp;16</t>
  </si>
  <si>
    <t xml:space="preserve">dk;kZy; dk uke %&amp;                                                          foHkkx dk uke %&amp; ek/;fed f'k{kk foHkkx </t>
  </si>
  <si>
    <t>okLrfod vk; vkadMs               ¼xr rhu o"kkZs ds½</t>
  </si>
  <si>
    <t>vk; O;;d vuqeku ckcr ¼pkyw o"kZ½</t>
  </si>
  <si>
    <t xml:space="preserve">okLrfod vk; vkadMs               </t>
  </si>
  <si>
    <t>vxLr ls ekpZ rd dh laHkkfor vk; ¼pkyw Ok"kZ½</t>
  </si>
  <si>
    <t>la'kksf/kr vuqeku ¼pkyw o"kZ½ ¼8$10½</t>
  </si>
  <si>
    <t>vk;&amp;O;;d vuqeku ckcr~ ¼vkxkeh o"kZ ½</t>
  </si>
  <si>
    <t>o`f}¼$½         ;k           deh ¼&amp;½</t>
  </si>
  <si>
    <t>vizsy ls tqykbZZ rd ¼pkyw o"kZ½</t>
  </si>
  <si>
    <t>6 o 11 esa</t>
  </si>
  <si>
    <t>9 o 11 esa</t>
  </si>
  <si>
    <t>11 o 12 esa</t>
  </si>
  <si>
    <t>Vh0 lh0 'kqYd</t>
  </si>
  <si>
    <t>vU;@ fuykeh }kjk vk;</t>
  </si>
  <si>
    <t>vU; olwyh jkf'k</t>
  </si>
  <si>
    <t>izi= 10 dk vuq- 01</t>
  </si>
  <si>
    <t>vk; izi= ¿d À</t>
  </si>
  <si>
    <t>o"kZ 2015&amp;16 dh Nk= la-</t>
  </si>
  <si>
    <t>la'kksf/kr jkf'k 2015&amp;2016</t>
  </si>
  <si>
    <t>l= 2016&amp;17 dh Nk= la-</t>
  </si>
  <si>
    <t>vk; O;;d vuqeku 2016&amp;17</t>
  </si>
  <si>
    <t>Vh0lh0 'kqYd</t>
  </si>
  <si>
    <t>lhfu;j ek/;fed@ek/;fed  fo|ky;ksa dh la[;k %&amp; 01</t>
  </si>
  <si>
    <t xml:space="preserve">1- va'knku o o`frnku ls vk; </t>
  </si>
  <si>
    <t xml:space="preserve">dqy ;ksx va'knku @ o`frnku </t>
  </si>
  <si>
    <t>2- fofo/k vk; dk fooj.k %&amp;</t>
  </si>
  <si>
    <t>1&amp; vizk;sT; lkeku dh fuykeh }kjk</t>
  </si>
  <si>
    <t>2&amp; 'kkyk Hkou dk vU; izk;kstu esa mi;ksx esa ysus ij 'kqYd ls vk;</t>
  </si>
  <si>
    <t>dqy fofo/k vk; %&amp;</t>
  </si>
  <si>
    <t>vkgj.k ,ao forj.k vf/kdkjh dh lwpuk izi=</t>
  </si>
  <si>
    <t>vkgj.k ,ao forj.k vf/kdkjh dk uke</t>
  </si>
  <si>
    <t xml:space="preserve">vf/kdkjh ds eksckbZy uEcj </t>
  </si>
  <si>
    <t>fo|ky; dk csfld@ys.MykbZu Qksu uEcj e; ,lVhMh dksM uEcj lfgr</t>
  </si>
  <si>
    <t>ys[kk@O;; fooj.k rS;kj djus okys dkfeZd dk uke</t>
  </si>
  <si>
    <t>ys[kk@O;; fooj.k rS;kj djus okys dkfeZd ds eksckbZy uEkcj</t>
  </si>
  <si>
    <t>ctV en %&amp; 2071</t>
  </si>
  <si>
    <t>cdk;k mikftZr vodk'k dh la[;k</t>
  </si>
  <si>
    <t>fcy ua- o frfFk</t>
  </si>
  <si>
    <t>ewy osru orZeku</t>
  </si>
  <si>
    <t>14-15</t>
  </si>
  <si>
    <t>3&amp; vU; fofo/k vk; olwyh</t>
  </si>
  <si>
    <t>1- va'knku o`frnku nkrk dk uke o izk;kstd</t>
  </si>
  <si>
    <t>2015&amp;16 la'kksf/kr ;ksx</t>
  </si>
  <si>
    <t>2016&amp;17 vuqekfur O;;</t>
  </si>
  <si>
    <t>lsokfuo`fr ds cdk;k mikftZr vodk'k ds udn Hkqxrku dk fooj.k l= 2015&amp;2016 o 2016&amp;2017</t>
  </si>
  <si>
    <t>laLFkk iz/kku dk uke @ vkgj.k forj.k vf/kdkjh dk uke</t>
  </si>
  <si>
    <t>ys[kk fyfid @ ys[kk dk;Z djus okys dkfeZd dk uke o in uke</t>
  </si>
  <si>
    <t>eksckbZy ua-</t>
  </si>
  <si>
    <t>fo|ky; dk ys.M ykbZu ua-</t>
  </si>
  <si>
    <t xml:space="preserve">orZeku in ,ao inLFkkiu LFkku </t>
  </si>
  <si>
    <t>bl lhV esa osru jktif=r ,oa loZ ;ksx osru ¼jktif=r ,oa vjktif=r osru½ dk enokj okLrfod O;; dk vadu djuk gSA vjktif=r dkfeZdksa dk osru dh x.kuk vius vki gks tk;sxh ,oa lhV dk fizaV ugha fudkyuk gSA</t>
  </si>
  <si>
    <t>2202-02-109-(01)-[00]-01</t>
  </si>
  <si>
    <t>PB-2, 9300-34800</t>
  </si>
  <si>
    <t>fjDr</t>
  </si>
  <si>
    <t>dk;kZy; iz/kkukpk;Z jktdh; mPp ek/;fed fo|ky; ihiykn ¼ukxkSj½</t>
  </si>
  <si>
    <t>jktdh; mPp ek/;fed fo|ky; ihiykn ¼ukxkSj½</t>
  </si>
  <si>
    <t>Jh js[kk 'kekZ</t>
  </si>
  <si>
    <t>iz/kkukpk;Z jkmekfo ihiykn</t>
  </si>
  <si>
    <t>Jh lquhy dqekj cksgjk ofj"B fyfid</t>
  </si>
  <si>
    <t>015892-76261</t>
  </si>
  <si>
    <t>l= 2016&amp;17 esa vkoafVr ,oa O;; ctV dk fooj.k</t>
  </si>
  <si>
    <t>01-04-16 ls 31-07-16 rd O;; jkf'k</t>
  </si>
  <si>
    <t>01-08-16 ls 31-03-17 rd O;; jkf'k</t>
  </si>
  <si>
    <t>l= 2016&amp;17 esa dqy O;; jkf'k</t>
  </si>
  <si>
    <t>2017-18</t>
  </si>
  <si>
    <t>01-04-16 ls 31-07-16</t>
  </si>
  <si>
    <t>01-08-16 ls 31-03-17</t>
  </si>
  <si>
    <t>l= 2017&amp;18</t>
  </si>
  <si>
    <t>js[kk 'kekZ</t>
  </si>
  <si>
    <t>bY;kl eksgEen</t>
  </si>
  <si>
    <t>yky pUn</t>
  </si>
  <si>
    <t>xksj/ku yky 'kekZ</t>
  </si>
  <si>
    <t>jkevorkj cSjok</t>
  </si>
  <si>
    <t>fy[kek jke</t>
  </si>
  <si>
    <t>txnh'k izlkn</t>
  </si>
  <si>
    <t>j.kthr ey</t>
  </si>
  <si>
    <t>Hkaoj yky</t>
  </si>
  <si>
    <t>xksiky jke</t>
  </si>
  <si>
    <t>'kehe v[rj</t>
  </si>
  <si>
    <t>lquhy dqekj cksgjk</t>
  </si>
  <si>
    <t>iUuk yky</t>
  </si>
  <si>
    <t>RJAJ19891005174</t>
  </si>
  <si>
    <t>RJNA199628014209</t>
  </si>
  <si>
    <t>RJNA200528017938</t>
  </si>
  <si>
    <t>RJNA199528016648</t>
  </si>
  <si>
    <t>RJNA199228007276</t>
  </si>
  <si>
    <t>RJNA199628009019</t>
  </si>
  <si>
    <t>RJNA198228006573</t>
  </si>
  <si>
    <t>RJNA199108016250</t>
  </si>
  <si>
    <t>RJNA199228013962</t>
  </si>
  <si>
    <t>RJNA198428009979</t>
  </si>
  <si>
    <t>RJNA200528015154</t>
  </si>
  <si>
    <t>RJNA198828002383</t>
  </si>
  <si>
    <t>RJNA200528027193</t>
  </si>
  <si>
    <t>ekpZ 2016 dk ewy osru</t>
  </si>
  <si>
    <t>tqykbZ 2017 dk ewy osru</t>
  </si>
  <si>
    <t>TOTAL 4/15 -7/15</t>
  </si>
  <si>
    <t>TOTAL 8/15 -3/16</t>
  </si>
  <si>
    <t>TOTAL 4/15-3/16</t>
  </si>
  <si>
    <t>TOTAL 4/16-7/16</t>
  </si>
  <si>
    <t xml:space="preserve">iz/kkukpk;Z jk-m-ek-fo|ky;] ihiykn </t>
  </si>
  <si>
    <t>vkWfQl vkbZ-Mh- 11700</t>
  </si>
  <si>
    <t>2015-16</t>
  </si>
  <si>
    <t>vk; O;; vuqeku ckcr 2016&amp;17</t>
  </si>
  <si>
    <t>vU; [ksydwn</t>
  </si>
  <si>
    <t>ØeksUufr o"kZ</t>
  </si>
  <si>
    <t>en</t>
  </si>
  <si>
    <t>ckyd @ ckfydk</t>
  </si>
  <si>
    <t>Lohd`r</t>
  </si>
  <si>
    <t>fo0fo0 lsok O;;</t>
  </si>
  <si>
    <t>ctV en %&amp; ekax la- 24</t>
  </si>
  <si>
    <t>2014&amp;15</t>
  </si>
  <si>
    <t>Jherh js[kk 'kekZ</t>
  </si>
  <si>
    <t xml:space="preserve">vkWfQl vkbZ Mh </t>
  </si>
  <si>
    <t>11700</t>
  </si>
  <si>
    <t>30-06-16 rd dqy cdk;k dh fLFkfr</t>
  </si>
  <si>
    <t>izkIr ctV vkoaVu 2016&amp;2017</t>
  </si>
  <si>
    <t>vfrfjDr ekax 2016&amp;2017</t>
  </si>
  <si>
    <t>vk; O;;d vuqeku 2017&amp;2018 ,oa la'kksf/kr vuqeku 2016&amp;2017</t>
  </si>
  <si>
    <t>o"kZ 2016&amp;17dk la'kksf/kr vuqeku</t>
  </si>
  <si>
    <t>o"kZ 2017&amp;18 dk vk; O;;d  vuqeku</t>
  </si>
  <si>
    <t>www.rajteachers.com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</si>
</sst>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0;[Red]0"/>
    <numFmt numFmtId="174" formatCode="0_);\(0\)"/>
    <numFmt numFmtId="175" formatCode="d/m/yyyy;@"/>
    <numFmt numFmtId="176" formatCode="[$-C09]dddd\,\ d\ mmmm\ yyyy"/>
    <numFmt numFmtId="177" formatCode="mmm\-yyyy"/>
    <numFmt numFmtId="178" formatCode="mmm/yyyy"/>
  </numFmts>
  <fonts count="135">
    <font>
      <sz val="10"/>
      <name val="Arial"/>
      <family val="0"/>
    </font>
    <font>
      <sz val="12"/>
      <name val="Kruti Dev 010"/>
      <family val="0"/>
    </font>
    <font>
      <sz val="14"/>
      <name val="Arial"/>
      <family val="2"/>
    </font>
    <font>
      <sz val="14"/>
      <name val="Kruti Dev 010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Kruti Dev 010"/>
      <family val="0"/>
    </font>
    <font>
      <b/>
      <sz val="14"/>
      <name val="Kruti Dev 010"/>
      <family val="0"/>
    </font>
    <font>
      <u val="single"/>
      <sz val="10"/>
      <color indexed="12"/>
      <name val="Arial"/>
      <family val="2"/>
    </font>
    <font>
      <b/>
      <sz val="16"/>
      <name val="Kruti Dev 010"/>
      <family val="0"/>
    </font>
    <font>
      <b/>
      <sz val="12"/>
      <name val="Arial"/>
      <family val="2"/>
    </font>
    <font>
      <sz val="11"/>
      <name val="Kruti Dev 010"/>
      <family val="0"/>
    </font>
    <font>
      <sz val="13"/>
      <name val="Kruti Dev 010"/>
      <family val="0"/>
    </font>
    <font>
      <sz val="16"/>
      <name val="Kruti Dev 010"/>
      <family val="0"/>
    </font>
    <font>
      <u val="single"/>
      <sz val="10"/>
      <color indexed="36"/>
      <name val="Arial"/>
      <family val="2"/>
    </font>
    <font>
      <sz val="10"/>
      <name val="Kruti Dev 010"/>
      <family val="0"/>
    </font>
    <font>
      <sz val="11"/>
      <name val="Arial"/>
      <family val="2"/>
    </font>
    <font>
      <sz val="10"/>
      <name val="Kruti Dev 012"/>
      <family val="0"/>
    </font>
    <font>
      <sz val="24"/>
      <name val="Kruti Dev 010"/>
      <family val="0"/>
    </font>
    <font>
      <sz val="12"/>
      <name val="Times New Roman"/>
      <family val="1"/>
    </font>
    <font>
      <b/>
      <sz val="11"/>
      <name val="Kruti Dev 012"/>
      <family val="0"/>
    </font>
    <font>
      <b/>
      <sz val="18"/>
      <name val="Kruti Dev 010"/>
      <family val="0"/>
    </font>
    <font>
      <sz val="8"/>
      <name val="Kruti Dev 010"/>
      <family val="0"/>
    </font>
    <font>
      <i/>
      <sz val="14"/>
      <name val="Kruti Dev 010"/>
      <family val="0"/>
    </font>
    <font>
      <sz val="16"/>
      <name val="Arial"/>
      <family val="2"/>
    </font>
    <font>
      <b/>
      <sz val="11"/>
      <name val="Kruti Dev 010"/>
      <family val="0"/>
    </font>
    <font>
      <sz val="20"/>
      <name val="Kruti Dev 010"/>
      <family val="0"/>
    </font>
    <font>
      <sz val="18"/>
      <name val="Arial"/>
      <family val="2"/>
    </font>
    <font>
      <sz val="16"/>
      <name val="Times New Roman"/>
      <family val="1"/>
    </font>
    <font>
      <sz val="14"/>
      <name val="Kruti Dev 012"/>
      <family val="0"/>
    </font>
    <font>
      <i/>
      <sz val="24"/>
      <name val="Kruti Dev 010"/>
      <family val="0"/>
    </font>
    <font>
      <sz val="11"/>
      <name val="Calibri"/>
      <family val="2"/>
    </font>
    <font>
      <sz val="12"/>
      <name val="Kruti Dev 012"/>
      <family val="0"/>
    </font>
    <font>
      <sz val="18"/>
      <name val="Kruti Dev 010"/>
      <family val="0"/>
    </font>
    <font>
      <sz val="20"/>
      <name val="Arial"/>
      <family val="2"/>
    </font>
    <font>
      <b/>
      <sz val="20"/>
      <name val="Kruti Dev 010"/>
      <family val="0"/>
    </font>
    <font>
      <b/>
      <sz val="14"/>
      <name val="DevLys 010"/>
      <family val="0"/>
    </font>
    <font>
      <b/>
      <sz val="12"/>
      <name val="Times New Roman"/>
      <family val="1"/>
    </font>
    <font>
      <sz val="12"/>
      <name val="DevLys 010"/>
      <family val="0"/>
    </font>
    <font>
      <b/>
      <sz val="10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Kruti Dev 010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Kruti Dev 010"/>
      <family val="0"/>
    </font>
    <font>
      <b/>
      <sz val="12"/>
      <color indexed="8"/>
      <name val="Kruti Dev 010"/>
      <family val="0"/>
    </font>
    <font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8"/>
      <color indexed="8"/>
      <name val="Calibri"/>
      <family val="2"/>
    </font>
    <font>
      <sz val="12"/>
      <color indexed="8"/>
      <name val="Kruti Dev 010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Kruti Dev 012"/>
      <family val="0"/>
    </font>
    <font>
      <b/>
      <sz val="12"/>
      <color indexed="10"/>
      <name val="Kruti Dev 010"/>
      <family val="0"/>
    </font>
    <font>
      <sz val="12"/>
      <color indexed="10"/>
      <name val="Arial"/>
      <family val="2"/>
    </font>
    <font>
      <b/>
      <sz val="18"/>
      <name val="Calibri"/>
      <family val="2"/>
    </font>
    <font>
      <sz val="14"/>
      <color indexed="10"/>
      <name val="Calibri"/>
      <family val="2"/>
    </font>
    <font>
      <sz val="14"/>
      <color indexed="8"/>
      <name val="DevLys 010"/>
      <family val="0"/>
    </font>
    <font>
      <b/>
      <sz val="14"/>
      <color indexed="10"/>
      <name val="Kruti Dev 010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Kruti Dev 010"/>
      <family val="0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Kruti Dev 010"/>
      <family val="0"/>
    </font>
    <font>
      <sz val="18"/>
      <color indexed="8"/>
      <name val="DevLys 010"/>
      <family val="0"/>
    </font>
    <font>
      <b/>
      <sz val="16"/>
      <color indexed="10"/>
      <name val="Kruti Dev 010"/>
      <family val="0"/>
    </font>
    <font>
      <sz val="20"/>
      <name val="Times New Roman"/>
      <family val="1"/>
    </font>
    <font>
      <sz val="6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Kruti Dev 010"/>
      <family val="0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Kruti Dev 010"/>
      <family val="0"/>
    </font>
    <font>
      <b/>
      <sz val="12"/>
      <color theme="1"/>
      <name val="Kruti Dev 010"/>
      <family val="0"/>
    </font>
    <font>
      <sz val="18"/>
      <color theme="1"/>
      <name val="Calibri"/>
      <family val="2"/>
    </font>
    <font>
      <sz val="12"/>
      <color theme="1"/>
      <name val="Kruti Dev 010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Kruti Dev 012"/>
      <family val="0"/>
    </font>
    <font>
      <b/>
      <sz val="12"/>
      <color rgb="FFFF0000"/>
      <name val="Kruti Dev 010"/>
      <family val="0"/>
    </font>
    <font>
      <sz val="12"/>
      <color rgb="FFFF0000"/>
      <name val="Arial"/>
      <family val="2"/>
    </font>
    <font>
      <sz val="14"/>
      <color rgb="FFFF0000"/>
      <name val="Calibri"/>
      <family val="2"/>
    </font>
    <font>
      <sz val="14"/>
      <color theme="1"/>
      <name val="DevLys 010"/>
      <family val="0"/>
    </font>
    <font>
      <b/>
      <sz val="14"/>
      <color rgb="FFFF0000"/>
      <name val="Kruti Dev 010"/>
      <family val="0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Kruti Dev 010"/>
      <family val="0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Kruti Dev 010"/>
      <family val="0"/>
    </font>
    <font>
      <sz val="18"/>
      <color theme="1"/>
      <name val="DevLys 010"/>
      <family val="0"/>
    </font>
    <font>
      <b/>
      <sz val="16"/>
      <color rgb="FFFF0000"/>
      <name val="Kruti Dev 010"/>
      <family val="0"/>
    </font>
    <font>
      <sz val="60"/>
      <color rgb="FFC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DC7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FEF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/>
      <top/>
      <bottom/>
    </border>
    <border>
      <left/>
      <right style="hair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8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0" fontId="18" fillId="0" borderId="0" xfId="57" applyFont="1" applyAlignment="1">
      <alignment horizontal="center" vertical="center" wrapText="1"/>
      <protection/>
    </xf>
    <xf numFmtId="0" fontId="18" fillId="0" borderId="0" xfId="57" applyFont="1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0" fillId="0" borderId="0" xfId="57">
      <alignment/>
      <protection/>
    </xf>
    <xf numFmtId="0" fontId="1" fillId="0" borderId="0" xfId="57" applyFont="1" applyAlignment="1">
      <alignment vertical="top" wrapText="1"/>
      <protection/>
    </xf>
    <xf numFmtId="0" fontId="5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 applyAlignment="1">
      <alignment horizontal="center"/>
      <protection/>
    </xf>
    <xf numFmtId="0" fontId="1" fillId="0" borderId="0" xfId="57" applyFont="1" applyAlignment="1">
      <alignment/>
      <protection/>
    </xf>
    <xf numFmtId="0" fontId="8" fillId="0" borderId="0" xfId="57" applyFont="1" applyAlignment="1">
      <alignment/>
      <protection/>
    </xf>
    <xf numFmtId="0" fontId="0" fillId="0" borderId="0" xfId="57" applyBorder="1" applyAlignment="1">
      <alignment horizontal="center"/>
      <protection/>
    </xf>
    <xf numFmtId="0" fontId="1" fillId="0" borderId="0" xfId="57" applyFont="1">
      <alignment/>
      <protection/>
    </xf>
    <xf numFmtId="0" fontId="8" fillId="0" borderId="0" xfId="57" applyFont="1" applyFill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top" wrapText="1"/>
      <protection/>
    </xf>
    <xf numFmtId="0" fontId="1" fillId="0" borderId="10" xfId="57" applyFont="1" applyBorder="1">
      <alignment/>
      <protection/>
    </xf>
    <xf numFmtId="0" fontId="0" fillId="0" borderId="10" xfId="57" applyBorder="1">
      <alignment/>
      <protection/>
    </xf>
    <xf numFmtId="0" fontId="10" fillId="0" borderId="0" xfId="57" applyFont="1" applyAlignment="1">
      <alignment/>
      <protection/>
    </xf>
    <xf numFmtId="0" fontId="3" fillId="0" borderId="0" xfId="57" applyFont="1" applyAlignment="1">
      <alignment/>
      <protection/>
    </xf>
    <xf numFmtId="0" fontId="3" fillId="0" borderId="10" xfId="57" applyFont="1" applyBorder="1">
      <alignment/>
      <protection/>
    </xf>
    <xf numFmtId="0" fontId="0" fillId="0" borderId="10" xfId="57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8" fillId="0" borderId="10" xfId="57" applyFont="1" applyBorder="1">
      <alignment/>
      <protection/>
    </xf>
    <xf numFmtId="0" fontId="11" fillId="0" borderId="10" xfId="57" applyFont="1" applyBorder="1" applyAlignment="1">
      <alignment horizontal="center"/>
      <protection/>
    </xf>
    <xf numFmtId="0" fontId="3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 wrapText="1"/>
      <protection/>
    </xf>
    <xf numFmtId="0" fontId="109" fillId="0" borderId="0" xfId="0" applyFont="1" applyAlignment="1">
      <alignment/>
    </xf>
    <xf numFmtId="0" fontId="109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110" fillId="0" borderId="10" xfId="0" applyFont="1" applyBorder="1" applyAlignment="1">
      <alignment vertical="center" wrapText="1"/>
    </xf>
    <xf numFmtId="0" fontId="111" fillId="0" borderId="10" xfId="0" applyFont="1" applyBorder="1" applyAlignment="1">
      <alignment vertical="center" wrapText="1"/>
    </xf>
    <xf numFmtId="0" fontId="110" fillId="0" borderId="10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33" borderId="10" xfId="57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left"/>
      <protection/>
    </xf>
    <xf numFmtId="0" fontId="25" fillId="33" borderId="10" xfId="57" applyFont="1" applyFill="1" applyBorder="1" applyAlignment="1">
      <alignment horizontal="center"/>
      <protection/>
    </xf>
    <xf numFmtId="0" fontId="10" fillId="0" borderId="10" xfId="57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2" fillId="0" borderId="10" xfId="57" applyFont="1" applyBorder="1" applyAlignment="1">
      <alignment horizontal="center"/>
      <protection/>
    </xf>
    <xf numFmtId="0" fontId="2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109" fillId="0" borderId="10" xfId="0" applyFont="1" applyBorder="1" applyAlignment="1">
      <alignment horizontal="center" vertical="center" wrapText="1"/>
    </xf>
    <xf numFmtId="0" fontId="112" fillId="0" borderId="11" xfId="0" applyFont="1" applyBorder="1" applyAlignment="1">
      <alignment/>
    </xf>
    <xf numFmtId="0" fontId="112" fillId="0" borderId="12" xfId="0" applyFont="1" applyBorder="1" applyAlignment="1">
      <alignment/>
    </xf>
    <xf numFmtId="0" fontId="113" fillId="0" borderId="10" xfId="0" applyFont="1" applyBorder="1" applyAlignment="1">
      <alignment horizontal="center" vertical="center" wrapText="1"/>
    </xf>
    <xf numFmtId="0" fontId="30" fillId="0" borderId="10" xfId="57" applyFont="1" applyBorder="1" applyAlignment="1">
      <alignment horizontal="center"/>
      <protection/>
    </xf>
    <xf numFmtId="0" fontId="14" fillId="0" borderId="0" xfId="57" applyFont="1" applyAlignment="1">
      <alignment/>
      <protection/>
    </xf>
    <xf numFmtId="0" fontId="63" fillId="0" borderId="10" xfId="57" applyFont="1" applyBorder="1" applyAlignment="1">
      <alignment horizontal="center" vertical="center" wrapText="1"/>
      <protection/>
    </xf>
    <xf numFmtId="174" fontId="64" fillId="0" borderId="10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4" fontId="64" fillId="0" borderId="10" xfId="0" applyNumberFormat="1" applyFont="1" applyBorder="1" applyAlignment="1">
      <alignment horizontal="center"/>
    </xf>
    <xf numFmtId="1" fontId="64" fillId="0" borderId="10" xfId="0" applyNumberFormat="1" applyFont="1" applyBorder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/>
    </xf>
    <xf numFmtId="1" fontId="64" fillId="0" borderId="10" xfId="0" applyNumberFormat="1" applyFont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0" fontId="63" fillId="13" borderId="10" xfId="57" applyFont="1" applyFill="1" applyBorder="1" applyAlignment="1">
      <alignment horizontal="center" vertical="center"/>
      <protection/>
    </xf>
    <xf numFmtId="0" fontId="3" fillId="13" borderId="10" xfId="0" applyFont="1" applyFill="1" applyBorder="1" applyAlignment="1">
      <alignment horizontal="left" vertical="center"/>
    </xf>
    <xf numFmtId="0" fontId="3" fillId="13" borderId="10" xfId="0" applyFont="1" applyFill="1" applyBorder="1" applyAlignment="1" quotePrefix="1">
      <alignment horizontal="left" vertical="center"/>
    </xf>
    <xf numFmtId="0" fontId="63" fillId="13" borderId="10" xfId="0" applyFont="1" applyFill="1" applyBorder="1" applyAlignment="1">
      <alignment horizontal="center" vertical="center"/>
    </xf>
    <xf numFmtId="1" fontId="63" fillId="13" borderId="10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3" borderId="10" xfId="57" applyFont="1" applyFill="1" applyBorder="1" applyAlignment="1">
      <alignment horizontal="left"/>
      <protection/>
    </xf>
    <xf numFmtId="0" fontId="28" fillId="33" borderId="13" xfId="57" applyFont="1" applyFill="1" applyBorder="1" applyAlignment="1">
      <alignment/>
      <protection/>
    </xf>
    <xf numFmtId="0" fontId="25" fillId="33" borderId="13" xfId="57" applyFont="1" applyFill="1" applyBorder="1" applyAlignment="1">
      <alignment/>
      <protection/>
    </xf>
    <xf numFmtId="0" fontId="4" fillId="33" borderId="13" xfId="57" applyFont="1" applyFill="1" applyBorder="1" applyAlignment="1">
      <alignment/>
      <protection/>
    </xf>
    <xf numFmtId="0" fontId="63" fillId="33" borderId="10" xfId="57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3" fillId="33" borderId="10" xfId="57" applyFont="1" applyFill="1" applyBorder="1" applyAlignment="1">
      <alignment horizontal="center" vertical="center" wrapText="1"/>
      <protection/>
    </xf>
    <xf numFmtId="0" fontId="33" fillId="0" borderId="0" xfId="57" applyFont="1">
      <alignment/>
      <protection/>
    </xf>
    <xf numFmtId="0" fontId="66" fillId="0" borderId="0" xfId="57" applyFont="1" applyAlignment="1">
      <alignment horizontal="left"/>
      <protection/>
    </xf>
    <xf numFmtId="0" fontId="67" fillId="0" borderId="10" xfId="57" applyFont="1" applyBorder="1" applyAlignment="1">
      <alignment horizontal="center"/>
      <protection/>
    </xf>
    <xf numFmtId="0" fontId="65" fillId="0" borderId="10" xfId="57" applyFont="1" applyBorder="1" applyAlignment="1">
      <alignment horizontal="center" vertical="center"/>
      <protection/>
    </xf>
    <xf numFmtId="1" fontId="0" fillId="0" borderId="10" xfId="57" applyNumberFormat="1" applyBorder="1" applyAlignment="1">
      <alignment horizontal="center"/>
      <protection/>
    </xf>
    <xf numFmtId="1" fontId="0" fillId="0" borderId="10" xfId="57" applyNumberFormat="1" applyFont="1" applyBorder="1">
      <alignment/>
      <protection/>
    </xf>
    <xf numFmtId="1" fontId="32" fillId="0" borderId="10" xfId="57" applyNumberFormat="1" applyFont="1" applyBorder="1">
      <alignment/>
      <protection/>
    </xf>
    <xf numFmtId="1" fontId="5" fillId="0" borderId="10" xfId="57" applyNumberFormat="1" applyFont="1" applyBorder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" fontId="68" fillId="0" borderId="10" xfId="57" applyNumberFormat="1" applyFont="1" applyBorder="1" applyAlignment="1">
      <alignment horizontal="center" vertical="center"/>
      <protection/>
    </xf>
    <xf numFmtId="1" fontId="4" fillId="0" borderId="10" xfId="57" applyNumberFormat="1" applyFont="1" applyBorder="1" applyAlignment="1">
      <alignment horizontal="center"/>
      <protection/>
    </xf>
    <xf numFmtId="1" fontId="63" fillId="0" borderId="10" xfId="57" applyNumberFormat="1" applyFont="1" applyBorder="1" applyAlignment="1">
      <alignment vertical="center"/>
      <protection/>
    </xf>
    <xf numFmtId="1" fontId="63" fillId="0" borderId="10" xfId="57" applyNumberFormat="1" applyFont="1" applyBorder="1" applyAlignment="1">
      <alignment horizontal="center" vertical="center"/>
      <protection/>
    </xf>
    <xf numFmtId="14" fontId="63" fillId="0" borderId="10" xfId="57" applyNumberFormat="1" applyFont="1" applyBorder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" fontId="32" fillId="1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14" fillId="0" borderId="12" xfId="0" applyFont="1" applyBorder="1" applyAlignment="1">
      <alignment/>
    </xf>
    <xf numFmtId="0" fontId="114" fillId="0" borderId="14" xfId="0" applyFont="1" applyBorder="1" applyAlignment="1">
      <alignment/>
    </xf>
    <xf numFmtId="0" fontId="114" fillId="0" borderId="10" xfId="0" applyFont="1" applyBorder="1" applyAlignment="1">
      <alignment horizontal="center"/>
    </xf>
    <xf numFmtId="1" fontId="63" fillId="0" borderId="14" xfId="0" applyNumberFormat="1" applyFont="1" applyBorder="1" applyAlignment="1">
      <alignment vertical="center" wrapText="1"/>
    </xf>
    <xf numFmtId="1" fontId="63" fillId="0" borderId="10" xfId="0" applyNumberFormat="1" applyFont="1" applyBorder="1" applyAlignment="1">
      <alignment vertical="center" wrapText="1"/>
    </xf>
    <xf numFmtId="14" fontId="63" fillId="0" borderId="10" xfId="0" applyNumberFormat="1" applyFont="1" applyBorder="1" applyAlignment="1">
      <alignment horizont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wrapText="1"/>
    </xf>
    <xf numFmtId="0" fontId="63" fillId="36" borderId="10" xfId="0" applyFont="1" applyFill="1" applyBorder="1" applyAlignment="1">
      <alignment horizontal="center" vertical="center"/>
    </xf>
    <xf numFmtId="0" fontId="3" fillId="0" borderId="15" xfId="57" applyFont="1" applyBorder="1" applyAlignment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67" fillId="0" borderId="13" xfId="0" applyFont="1" applyFill="1" applyBorder="1" applyAlignment="1" applyProtection="1">
      <alignment horizontal="center"/>
      <protection/>
    </xf>
    <xf numFmtId="0" fontId="11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1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34" fillId="0" borderId="0" xfId="0" applyFont="1" applyAlignment="1">
      <alignment wrapText="1"/>
    </xf>
    <xf numFmtId="14" fontId="64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16" fillId="0" borderId="0" xfId="0" applyFont="1" applyAlignment="1" applyProtection="1">
      <alignment/>
      <protection locked="0"/>
    </xf>
    <xf numFmtId="0" fontId="117" fillId="33" borderId="0" xfId="0" applyFont="1" applyFill="1" applyAlignment="1" applyProtection="1">
      <alignment/>
      <protection locked="0"/>
    </xf>
    <xf numFmtId="0" fontId="117" fillId="0" borderId="0" xfId="0" applyFont="1" applyAlignment="1" applyProtection="1">
      <alignment/>
      <protection locked="0"/>
    </xf>
    <xf numFmtId="174" fontId="18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63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174" fontId="64" fillId="0" borderId="10" xfId="0" applyNumberFormat="1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vertical="center"/>
      <protection/>
    </xf>
    <xf numFmtId="1" fontId="64" fillId="0" borderId="10" xfId="0" applyNumberFormat="1" applyFont="1" applyBorder="1" applyAlignment="1" applyProtection="1">
      <alignment horizontal="center"/>
      <protection/>
    </xf>
    <xf numFmtId="174" fontId="0" fillId="0" borderId="10" xfId="0" applyNumberFormat="1" applyBorder="1" applyAlignment="1" applyProtection="1">
      <alignment/>
      <protection/>
    </xf>
    <xf numFmtId="0" fontId="118" fillId="0" borderId="10" xfId="0" applyFont="1" applyBorder="1" applyAlignment="1" applyProtection="1">
      <alignment/>
      <protection/>
    </xf>
    <xf numFmtId="0" fontId="119" fillId="0" borderId="10" xfId="0" applyFont="1" applyBorder="1" applyAlignment="1" applyProtection="1">
      <alignment vertical="top" wrapText="1"/>
      <protection/>
    </xf>
    <xf numFmtId="0" fontId="11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0" fontId="118" fillId="33" borderId="10" xfId="0" applyFont="1" applyFill="1" applyBorder="1" applyAlignment="1" applyProtection="1">
      <alignment/>
      <protection/>
    </xf>
    <xf numFmtId="0" fontId="117" fillId="33" borderId="10" xfId="0" applyFont="1" applyFill="1" applyBorder="1" applyAlignment="1" applyProtection="1">
      <alignment/>
      <protection/>
    </xf>
    <xf numFmtId="0" fontId="117" fillId="0" borderId="10" xfId="0" applyFont="1" applyBorder="1" applyAlignment="1" applyProtection="1">
      <alignment/>
      <protection/>
    </xf>
    <xf numFmtId="174" fontId="18" fillId="0" borderId="0" xfId="0" applyNumberFormat="1" applyFont="1" applyAlignment="1" applyProtection="1">
      <alignment horizontal="center"/>
      <protection/>
    </xf>
    <xf numFmtId="49" fontId="66" fillId="0" borderId="10" xfId="0" applyNumberFormat="1" applyFont="1" applyBorder="1" applyAlignment="1" applyProtection="1">
      <alignment horizontal="center"/>
      <protection/>
    </xf>
    <xf numFmtId="0" fontId="0" fillId="0" borderId="0" xfId="57" applyProtection="1">
      <alignment/>
      <protection locked="0"/>
    </xf>
    <xf numFmtId="0" fontId="116" fillId="0" borderId="0" xfId="57" applyFont="1" applyProtection="1">
      <alignment/>
      <protection locked="0"/>
    </xf>
    <xf numFmtId="0" fontId="0" fillId="0" borderId="0" xfId="57" applyAlignment="1" applyProtection="1">
      <alignment vertical="center"/>
      <protection locked="0"/>
    </xf>
    <xf numFmtId="0" fontId="6" fillId="0" borderId="10" xfId="57" applyFont="1" applyBorder="1" applyAlignment="1" applyProtection="1">
      <alignment horizontal="center"/>
      <protection/>
    </xf>
    <xf numFmtId="0" fontId="0" fillId="0" borderId="0" xfId="57" applyProtection="1">
      <alignment/>
      <protection/>
    </xf>
    <xf numFmtId="0" fontId="8" fillId="0" borderId="0" xfId="57" applyFont="1" applyAlignment="1" applyProtection="1">
      <alignment vertical="center"/>
      <protection/>
    </xf>
    <xf numFmtId="0" fontId="11" fillId="0" borderId="0" xfId="57" applyFont="1" applyAlignment="1" applyProtection="1">
      <alignment vertical="center"/>
      <protection/>
    </xf>
    <xf numFmtId="0" fontId="26" fillId="0" borderId="0" xfId="57" applyFont="1" applyAlignment="1" applyProtection="1">
      <alignment/>
      <protection/>
    </xf>
    <xf numFmtId="0" fontId="1" fillId="0" borderId="10" xfId="57" applyFont="1" applyBorder="1" applyAlignment="1" applyProtection="1">
      <alignment horizontal="center" vertical="top" wrapText="1"/>
      <protection/>
    </xf>
    <xf numFmtId="0" fontId="1" fillId="0" borderId="10" xfId="57" applyFont="1" applyBorder="1" applyAlignment="1" applyProtection="1">
      <alignment horizontal="center" vertical="center" wrapText="1"/>
      <protection/>
    </xf>
    <xf numFmtId="0" fontId="0" fillId="0" borderId="10" xfId="57" applyBorder="1" applyAlignment="1" applyProtection="1">
      <alignment horizontal="center" vertical="center" wrapText="1"/>
      <protection/>
    </xf>
    <xf numFmtId="9" fontId="0" fillId="0" borderId="10" xfId="57" applyNumberForma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120" fillId="0" borderId="10" xfId="57" applyFont="1" applyBorder="1" applyAlignment="1" applyProtection="1">
      <alignment horizontal="center" vertical="center" wrapText="1"/>
      <protection/>
    </xf>
    <xf numFmtId="0" fontId="17" fillId="0" borderId="10" xfId="57" applyFont="1" applyBorder="1" applyAlignment="1" applyProtection="1">
      <alignment horizontal="center" vertical="center" wrapText="1"/>
      <protection/>
    </xf>
    <xf numFmtId="0" fontId="0" fillId="0" borderId="10" xfId="57" applyBorder="1" applyAlignment="1" applyProtection="1">
      <alignment horizontal="center"/>
      <protection/>
    </xf>
    <xf numFmtId="0" fontId="1" fillId="0" borderId="10" xfId="57" applyFont="1" applyBorder="1" applyAlignment="1" applyProtection="1">
      <alignment horizontal="center"/>
      <protection/>
    </xf>
    <xf numFmtId="0" fontId="4" fillId="0" borderId="10" xfId="57" applyFont="1" applyBorder="1" applyAlignment="1" applyProtection="1">
      <alignment horizontal="center"/>
      <protection/>
    </xf>
    <xf numFmtId="0" fontId="0" fillId="0" borderId="10" xfId="57" applyBorder="1" applyAlignment="1" applyProtection="1">
      <alignment horizontal="center" vertical="center"/>
      <protection/>
    </xf>
    <xf numFmtId="0" fontId="4" fillId="0" borderId="10" xfId="57" applyFont="1" applyBorder="1" applyAlignment="1" applyProtection="1">
      <alignment horizontal="center" vertical="center"/>
      <protection/>
    </xf>
    <xf numFmtId="0" fontId="1" fillId="0" borderId="15" xfId="57" applyFont="1" applyBorder="1" applyAlignment="1" applyProtection="1">
      <alignment vertical="center"/>
      <protection/>
    </xf>
    <xf numFmtId="0" fontId="1" fillId="0" borderId="16" xfId="57" applyFont="1" applyBorder="1" applyAlignment="1" applyProtection="1">
      <alignment vertical="center"/>
      <protection/>
    </xf>
    <xf numFmtId="0" fontId="0" fillId="0" borderId="0" xfId="57" applyBorder="1" applyAlignment="1" applyProtection="1">
      <alignment horizontal="center" vertical="center"/>
      <protection/>
    </xf>
    <xf numFmtId="0" fontId="1" fillId="0" borderId="0" xfId="57" applyFont="1" applyBorder="1" applyAlignment="1" applyProtection="1">
      <alignment horizontal="center" vertical="center"/>
      <protection/>
    </xf>
    <xf numFmtId="0" fontId="4" fillId="0" borderId="0" xfId="57" applyFont="1" applyBorder="1" applyAlignment="1" applyProtection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0" fontId="10" fillId="0" borderId="0" xfId="57" applyFont="1" applyBorder="1" applyAlignment="1">
      <alignment horizontal="center"/>
      <protection/>
    </xf>
    <xf numFmtId="0" fontId="0" fillId="36" borderId="0" xfId="0" applyFill="1" applyAlignment="1">
      <alignment horizontal="center"/>
    </xf>
    <xf numFmtId="0" fontId="4" fillId="33" borderId="10" xfId="57" applyFont="1" applyFill="1" applyBorder="1" applyAlignment="1" applyProtection="1">
      <alignment horizontal="center" vertical="center"/>
      <protection locked="0"/>
    </xf>
    <xf numFmtId="0" fontId="3" fillId="33" borderId="10" xfId="57" applyFont="1" applyFill="1" applyBorder="1" applyAlignment="1">
      <alignment vertical="center"/>
      <protection/>
    </xf>
    <xf numFmtId="14" fontId="66" fillId="33" borderId="10" xfId="57" applyNumberFormat="1" applyFont="1" applyFill="1" applyBorder="1" applyAlignment="1">
      <alignment horizontal="center" vertical="center"/>
      <protection/>
    </xf>
    <xf numFmtId="1" fontId="66" fillId="33" borderId="10" xfId="57" applyNumberFormat="1" applyFont="1" applyFill="1" applyBorder="1" applyAlignment="1">
      <alignment horizontal="center" vertical="center"/>
      <protection/>
    </xf>
    <xf numFmtId="0" fontId="66" fillId="33" borderId="10" xfId="57" applyFont="1" applyFill="1" applyBorder="1" applyAlignment="1">
      <alignment horizontal="center" vertical="center"/>
      <protection/>
    </xf>
    <xf numFmtId="0" fontId="66" fillId="33" borderId="10" xfId="57" applyFont="1" applyFill="1" applyBorder="1" applyAlignment="1">
      <alignment vertical="center"/>
      <protection/>
    </xf>
    <xf numFmtId="14" fontId="66" fillId="33" borderId="10" xfId="57" applyNumberFormat="1" applyFont="1" applyFill="1" applyBorder="1" applyAlignment="1">
      <alignment vertical="center"/>
      <protection/>
    </xf>
    <xf numFmtId="1" fontId="121" fillId="0" borderId="10" xfId="57" applyNumberFormat="1" applyFont="1" applyBorder="1" applyAlignment="1">
      <alignment horizontal="center" vertical="center"/>
      <protection/>
    </xf>
    <xf numFmtId="0" fontId="122" fillId="0" borderId="0" xfId="57" applyFont="1" applyProtection="1">
      <alignment/>
      <protection locked="0"/>
    </xf>
    <xf numFmtId="0" fontId="110" fillId="7" borderId="10" xfId="57" applyFont="1" applyFill="1" applyBorder="1" applyAlignment="1" applyProtection="1">
      <alignment horizontal="center" vertical="center"/>
      <protection locked="0"/>
    </xf>
    <xf numFmtId="0" fontId="122" fillId="0" borderId="10" xfId="57" applyFont="1" applyBorder="1" applyAlignment="1" applyProtection="1">
      <alignment horizontal="center" vertical="center" wrapText="1"/>
      <protection/>
    </xf>
    <xf numFmtId="0" fontId="122" fillId="0" borderId="10" xfId="57" applyFont="1" applyBorder="1" applyAlignment="1" applyProtection="1">
      <alignment horizontal="center" vertical="center"/>
      <protection/>
    </xf>
    <xf numFmtId="1" fontId="110" fillId="0" borderId="10" xfId="57" applyNumberFormat="1" applyFont="1" applyBorder="1" applyAlignment="1" applyProtection="1">
      <alignment horizontal="center" vertical="center"/>
      <protection/>
    </xf>
    <xf numFmtId="0" fontId="122" fillId="0" borderId="0" xfId="57" applyFont="1" applyAlignment="1" applyProtection="1">
      <alignment horizontal="center"/>
      <protection/>
    </xf>
    <xf numFmtId="0" fontId="122" fillId="0" borderId="0" xfId="57" applyFo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23" fillId="0" borderId="10" xfId="0" applyFont="1" applyBorder="1" applyAlignment="1" applyProtection="1">
      <alignment/>
      <protection/>
    </xf>
    <xf numFmtId="0" fontId="124" fillId="0" borderId="10" xfId="0" applyFont="1" applyBorder="1" applyAlignment="1" applyProtection="1">
      <alignment/>
      <protection/>
    </xf>
    <xf numFmtId="0" fontId="125" fillId="0" borderId="10" xfId="0" applyFont="1" applyBorder="1" applyAlignment="1" applyProtection="1">
      <alignment/>
      <protection/>
    </xf>
    <xf numFmtId="1" fontId="125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65" fillId="0" borderId="10" xfId="57" applyFont="1" applyBorder="1" applyAlignment="1">
      <alignment horizontal="center"/>
      <protection/>
    </xf>
    <xf numFmtId="0" fontId="26" fillId="0" borderId="0" xfId="57" applyFont="1" applyAlignment="1">
      <alignment horizontal="left"/>
      <protection/>
    </xf>
    <xf numFmtId="0" fontId="3" fillId="0" borderId="10" xfId="57" applyFont="1" applyBorder="1" applyAlignment="1">
      <alignment horizontal="center" vertical="top" wrapText="1"/>
      <protection/>
    </xf>
    <xf numFmtId="0" fontId="4" fillId="0" borderId="0" xfId="57" applyFont="1">
      <alignment/>
      <protection/>
    </xf>
    <xf numFmtId="0" fontId="6" fillId="0" borderId="10" xfId="57" applyFont="1" applyBorder="1" applyAlignment="1">
      <alignment horizontal="center"/>
      <protection/>
    </xf>
    <xf numFmtId="0" fontId="63" fillId="0" borderId="10" xfId="57" applyFont="1" applyBorder="1" applyAlignment="1">
      <alignment horizontal="center" vertical="center"/>
      <protection/>
    </xf>
    <xf numFmtId="0" fontId="3" fillId="0" borderId="0" xfId="58" applyFont="1">
      <alignment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vertical="top" wrapText="1"/>
      <protection/>
    </xf>
    <xf numFmtId="0" fontId="0" fillId="0" borderId="0" xfId="58">
      <alignment/>
      <protection/>
    </xf>
    <xf numFmtId="0" fontId="125" fillId="0" borderId="10" xfId="57" applyFont="1" applyBorder="1" applyAlignment="1">
      <alignment horizontal="center" vertical="center"/>
      <protection/>
    </xf>
    <xf numFmtId="0" fontId="76" fillId="0" borderId="0" xfId="0" applyFont="1" applyBorder="1" applyAlignment="1">
      <alignment vertical="center"/>
    </xf>
    <xf numFmtId="0" fontId="10" fillId="0" borderId="0" xfId="57" applyFont="1" applyAlignment="1" applyProtection="1">
      <alignment/>
      <protection locked="0"/>
    </xf>
    <xf numFmtId="0" fontId="1" fillId="0" borderId="10" xfId="57" applyFont="1" applyBorder="1" applyAlignment="1" applyProtection="1">
      <alignment horizontal="center" vertical="center" wrapText="1"/>
      <protection locked="0"/>
    </xf>
    <xf numFmtId="0" fontId="4" fillId="0" borderId="10" xfId="57" applyFont="1" applyBorder="1" applyAlignment="1" applyProtection="1">
      <alignment horizontal="center" vertical="center" wrapText="1"/>
      <protection locked="0"/>
    </xf>
    <xf numFmtId="0" fontId="1" fillId="0" borderId="15" xfId="57" applyFont="1" applyBorder="1" applyAlignment="1" applyProtection="1">
      <alignment horizontal="center" vertical="center" wrapText="1"/>
      <protection locked="0"/>
    </xf>
    <xf numFmtId="0" fontId="4" fillId="0" borderId="10" xfId="57" applyFont="1" applyBorder="1" applyAlignment="1" applyProtection="1">
      <alignment horizontal="center" vertical="center"/>
      <protection locked="0"/>
    </xf>
    <xf numFmtId="0" fontId="4" fillId="0" borderId="10" xfId="57" applyFont="1" applyBorder="1" applyProtection="1">
      <alignment/>
      <protection locked="0"/>
    </xf>
    <xf numFmtId="0" fontId="125" fillId="0" borderId="10" xfId="57" applyFont="1" applyBorder="1" applyAlignment="1" applyProtection="1">
      <alignment horizontal="center" vertical="center"/>
      <protection locked="0"/>
    </xf>
    <xf numFmtId="0" fontId="11" fillId="0" borderId="10" xfId="57" applyFont="1" applyBorder="1" applyProtection="1">
      <alignment/>
      <protection locked="0"/>
    </xf>
    <xf numFmtId="0" fontId="120" fillId="0" borderId="10" xfId="57" applyFont="1" applyBorder="1" applyAlignment="1" applyProtection="1">
      <alignment horizontal="center" vertical="center"/>
      <protection locked="0"/>
    </xf>
    <xf numFmtId="0" fontId="0" fillId="0" borderId="10" xfId="57" applyBorder="1" applyAlignment="1" applyProtection="1">
      <alignment horizontal="center" vertical="top" wrapText="1"/>
      <protection locked="0"/>
    </xf>
    <xf numFmtId="0" fontId="4" fillId="7" borderId="10" xfId="57" applyFont="1" applyFill="1" applyBorder="1" applyAlignment="1" applyProtection="1">
      <alignment horizontal="center" vertical="center"/>
      <protection locked="0"/>
    </xf>
    <xf numFmtId="0" fontId="6" fillId="0" borderId="0" xfId="57" applyFont="1" applyBorder="1" applyAlignment="1">
      <alignment horizontal="center"/>
      <protection/>
    </xf>
    <xf numFmtId="0" fontId="14" fillId="0" borderId="10" xfId="57" applyFont="1" applyBorder="1" applyAlignment="1">
      <alignment horizontal="center" vertical="center"/>
      <protection/>
    </xf>
    <xf numFmtId="0" fontId="65" fillId="37" borderId="0" xfId="0" applyFont="1" applyFill="1" applyAlignment="1">
      <alignment vertical="center"/>
    </xf>
    <xf numFmtId="0" fontId="76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126" fillId="0" borderId="10" xfId="57" applyFont="1" applyBorder="1" applyAlignment="1">
      <alignment horizontal="center" vertical="center"/>
      <protection/>
    </xf>
    <xf numFmtId="0" fontId="123" fillId="0" borderId="10" xfId="57" applyFont="1" applyBorder="1" applyAlignment="1">
      <alignment vertical="center"/>
      <protection/>
    </xf>
    <xf numFmtId="14" fontId="63" fillId="0" borderId="10" xfId="58" applyNumberFormat="1" applyFont="1" applyBorder="1" applyAlignment="1">
      <alignment horizontal="center" vertical="center" wrapText="1"/>
      <protection/>
    </xf>
    <xf numFmtId="14" fontId="3" fillId="0" borderId="10" xfId="58" applyNumberFormat="1" applyFont="1" applyBorder="1" applyAlignment="1">
      <alignment vertical="top" wrapText="1"/>
      <protection/>
    </xf>
    <xf numFmtId="1" fontId="66" fillId="0" borderId="10" xfId="58" applyNumberFormat="1" applyFont="1" applyBorder="1" applyAlignment="1">
      <alignment horizontal="center" vertical="center" wrapText="1"/>
      <protection/>
    </xf>
    <xf numFmtId="1" fontId="63" fillId="0" borderId="10" xfId="58" applyNumberFormat="1" applyFont="1" applyBorder="1" applyAlignment="1">
      <alignment horizontal="center" vertical="center"/>
      <protection/>
    </xf>
    <xf numFmtId="0" fontId="120" fillId="0" borderId="10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top" wrapText="1"/>
      <protection/>
    </xf>
    <xf numFmtId="0" fontId="10" fillId="0" borderId="10" xfId="58" applyFont="1" applyBorder="1" applyAlignment="1">
      <alignment horizontal="center" vertical="center"/>
      <protection/>
    </xf>
    <xf numFmtId="0" fontId="6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57" applyFont="1" applyBorder="1" applyAlignment="1" applyProtection="1">
      <alignment horizontal="center" vertical="center" wrapText="1"/>
      <protection locked="0"/>
    </xf>
    <xf numFmtId="0" fontId="0" fillId="0" borderId="0" xfId="57" applyAlignment="1" applyProtection="1">
      <alignment vertical="center" wrapText="1"/>
      <protection locked="0"/>
    </xf>
    <xf numFmtId="0" fontId="0" fillId="0" borderId="10" xfId="57" applyBorder="1" applyProtection="1">
      <alignment/>
      <protection locked="0"/>
    </xf>
    <xf numFmtId="0" fontId="0" fillId="0" borderId="10" xfId="57" applyBorder="1" applyAlignment="1" applyProtection="1">
      <alignment horizontal="center"/>
      <protection locked="0"/>
    </xf>
    <xf numFmtId="0" fontId="0" fillId="36" borderId="10" xfId="57" applyFill="1" applyBorder="1" applyProtection="1">
      <alignment/>
      <protection locked="0"/>
    </xf>
    <xf numFmtId="0" fontId="0" fillId="36" borderId="0" xfId="57" applyFill="1" applyProtection="1">
      <alignment/>
      <protection locked="0"/>
    </xf>
    <xf numFmtId="0" fontId="0" fillId="0" borderId="10" xfId="57" applyBorder="1" applyAlignment="1" applyProtection="1">
      <alignment horizontal="right"/>
      <protection locked="0"/>
    </xf>
    <xf numFmtId="0" fontId="0" fillId="38" borderId="0" xfId="57" applyFill="1" applyProtection="1">
      <alignment/>
      <protection locked="0"/>
    </xf>
    <xf numFmtId="0" fontId="0" fillId="0" borderId="0" xfId="57" applyFont="1" applyProtection="1">
      <alignment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0" fontId="3" fillId="19" borderId="10" xfId="57" applyFont="1" applyFill="1" applyBorder="1" applyAlignment="1" applyProtection="1">
      <alignment horizontal="center" vertical="center" wrapText="1"/>
      <protection/>
    </xf>
    <xf numFmtId="17" fontId="32" fillId="36" borderId="10" xfId="57" applyNumberFormat="1" applyFont="1" applyFill="1" applyBorder="1" applyProtection="1">
      <alignment/>
      <protection/>
    </xf>
    <xf numFmtId="0" fontId="0" fillId="36" borderId="10" xfId="57" applyFill="1" applyBorder="1" applyProtection="1">
      <alignment/>
      <protection/>
    </xf>
    <xf numFmtId="17" fontId="32" fillId="0" borderId="10" xfId="57" applyNumberFormat="1" applyFont="1" applyBorder="1" applyProtection="1">
      <alignment/>
      <protection/>
    </xf>
    <xf numFmtId="17" fontId="32" fillId="38" borderId="10" xfId="57" applyNumberFormat="1" applyFont="1" applyFill="1" applyBorder="1" applyProtection="1">
      <alignment/>
      <protection/>
    </xf>
    <xf numFmtId="0" fontId="0" fillId="0" borderId="10" xfId="57" applyBorder="1" applyAlignment="1" applyProtection="1">
      <alignment horizontal="right"/>
      <protection/>
    </xf>
    <xf numFmtId="0" fontId="0" fillId="36" borderId="10" xfId="57" applyFill="1" applyBorder="1" applyAlignment="1" applyProtection="1">
      <alignment horizontal="right"/>
      <protection/>
    </xf>
    <xf numFmtId="0" fontId="0" fillId="38" borderId="10" xfId="57" applyFill="1" applyBorder="1" applyAlignment="1" applyProtection="1">
      <alignment horizontal="right"/>
      <protection/>
    </xf>
    <xf numFmtId="0" fontId="0" fillId="19" borderId="10" xfId="57" applyFill="1" applyBorder="1" applyProtection="1">
      <alignment/>
      <protection/>
    </xf>
    <xf numFmtId="0" fontId="0" fillId="19" borderId="10" xfId="57" applyFill="1" applyBorder="1" applyAlignment="1" applyProtection="1">
      <alignment horizontal="right"/>
      <protection/>
    </xf>
    <xf numFmtId="0" fontId="0" fillId="0" borderId="10" xfId="57" applyBorder="1" applyProtection="1">
      <alignment/>
      <protection/>
    </xf>
    <xf numFmtId="1" fontId="0" fillId="0" borderId="10" xfId="57" applyNumberFormat="1" applyBorder="1" applyAlignment="1">
      <alignment horizontal="center" vertical="center"/>
      <protection/>
    </xf>
    <xf numFmtId="1" fontId="64" fillId="0" borderId="10" xfId="0" applyNumberFormat="1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1" fontId="63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174" fontId="64" fillId="36" borderId="10" xfId="0" applyNumberFormat="1" applyFont="1" applyFill="1" applyBorder="1" applyAlignment="1">
      <alignment horizontal="center"/>
    </xf>
    <xf numFmtId="1" fontId="64" fillId="0" borderId="10" xfId="0" applyNumberFormat="1" applyFont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/>
      <protection/>
    </xf>
    <xf numFmtId="0" fontId="68" fillId="0" borderId="0" xfId="57" applyFont="1" applyAlignment="1">
      <alignment horizontal="left"/>
      <protection/>
    </xf>
    <xf numFmtId="0" fontId="76" fillId="0" borderId="13" xfId="57" applyFont="1" applyBorder="1" applyAlignment="1">
      <alignment/>
      <protection/>
    </xf>
    <xf numFmtId="0" fontId="3" fillId="0" borderId="10" xfId="0" applyFont="1" applyBorder="1" applyAlignment="1" quotePrefix="1">
      <alignment/>
    </xf>
    <xf numFmtId="14" fontId="127" fillId="0" borderId="10" xfId="0" applyNumberFormat="1" applyFont="1" applyBorder="1" applyAlignment="1">
      <alignment/>
    </xf>
    <xf numFmtId="14" fontId="0" fillId="0" borderId="10" xfId="57" applyNumberFormat="1" applyBorder="1">
      <alignment/>
      <protection/>
    </xf>
    <xf numFmtId="174" fontId="0" fillId="36" borderId="0" xfId="0" applyNumberFormat="1" applyFill="1" applyAlignment="1">
      <alignment/>
    </xf>
    <xf numFmtId="0" fontId="0" fillId="36" borderId="10" xfId="0" applyFill="1" applyBorder="1" applyAlignment="1" applyProtection="1">
      <alignment/>
      <protection/>
    </xf>
    <xf numFmtId="1" fontId="63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 applyProtection="1">
      <alignment horizontal="center"/>
      <protection/>
    </xf>
    <xf numFmtId="0" fontId="5" fillId="0" borderId="0" xfId="0" applyFont="1" applyAlignment="1">
      <alignment vertical="center" wrapText="1"/>
    </xf>
    <xf numFmtId="0" fontId="5" fillId="0" borderId="10" xfId="57" applyFont="1" applyBorder="1" applyProtection="1">
      <alignment/>
      <protection locked="0"/>
    </xf>
    <xf numFmtId="0" fontId="5" fillId="0" borderId="10" xfId="57" applyFont="1" applyBorder="1" applyAlignment="1" applyProtection="1">
      <alignment horizontal="center"/>
      <protection/>
    </xf>
    <xf numFmtId="0" fontId="128" fillId="0" borderId="10" xfId="0" applyFont="1" applyBorder="1" applyAlignment="1">
      <alignment horizontal="center" vertical="center"/>
    </xf>
    <xf numFmtId="0" fontId="129" fillId="0" borderId="10" xfId="0" applyFont="1" applyBorder="1" applyAlignment="1">
      <alignment vertical="center"/>
    </xf>
    <xf numFmtId="0" fontId="20" fillId="0" borderId="10" xfId="0" applyFont="1" applyBorder="1" applyAlignment="1">
      <alignment/>
    </xf>
    <xf numFmtId="0" fontId="130" fillId="0" borderId="10" xfId="0" applyFont="1" applyBorder="1" applyAlignment="1">
      <alignment vertical="center"/>
    </xf>
    <xf numFmtId="0" fontId="20" fillId="0" borderId="10" xfId="0" applyFont="1" applyBorder="1" applyAlignment="1" applyProtection="1">
      <alignment/>
      <protection locked="0"/>
    </xf>
    <xf numFmtId="17" fontId="17" fillId="0" borderId="10" xfId="57" applyNumberFormat="1" applyFont="1" applyBorder="1" applyAlignment="1">
      <alignment vertical="top"/>
      <protection/>
    </xf>
    <xf numFmtId="0" fontId="4" fillId="0" borderId="10" xfId="57" applyFont="1" applyBorder="1">
      <alignment/>
      <protection/>
    </xf>
    <xf numFmtId="0" fontId="17" fillId="0" borderId="10" xfId="57" applyFont="1" applyBorder="1">
      <alignment/>
      <protection/>
    </xf>
    <xf numFmtId="0" fontId="0" fillId="0" borderId="10" xfId="57" applyFont="1" applyBorder="1">
      <alignment/>
      <protection/>
    </xf>
    <xf numFmtId="0" fontId="1" fillId="33" borderId="10" xfId="57" applyFont="1" applyFill="1" applyBorder="1" applyAlignment="1">
      <alignment horizontal="left"/>
      <protection/>
    </xf>
    <xf numFmtId="0" fontId="1" fillId="0" borderId="10" xfId="57" applyFont="1" applyFill="1" applyBorder="1" applyAlignment="1">
      <alignment horizontal="left"/>
      <protection/>
    </xf>
    <xf numFmtId="0" fontId="7" fillId="0" borderId="17" xfId="57" applyFont="1" applyBorder="1" applyAlignment="1">
      <alignment/>
      <protection/>
    </xf>
    <xf numFmtId="0" fontId="7" fillId="0" borderId="18" xfId="57" applyFont="1" applyBorder="1" applyAlignment="1">
      <alignment/>
      <protection/>
    </xf>
    <xf numFmtId="0" fontId="7" fillId="0" borderId="19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1" fillId="0" borderId="0" xfId="57" applyFont="1" applyBorder="1" applyAlignment="1">
      <alignment/>
      <protection/>
    </xf>
    <xf numFmtId="0" fontId="1" fillId="0" borderId="21" xfId="57" applyFont="1" applyBorder="1" applyAlignment="1">
      <alignment/>
      <protection/>
    </xf>
    <xf numFmtId="0" fontId="0" fillId="0" borderId="0" xfId="57" applyBorder="1">
      <alignment/>
      <protection/>
    </xf>
    <xf numFmtId="0" fontId="1" fillId="0" borderId="22" xfId="57" applyFont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3" xfId="57" applyFont="1" applyBorder="1" applyAlignment="1">
      <alignment/>
      <protection/>
    </xf>
    <xf numFmtId="0" fontId="1" fillId="0" borderId="0" xfId="57" applyFont="1" applyBorder="1" applyAlignment="1">
      <alignment horizontal="center"/>
      <protection/>
    </xf>
    <xf numFmtId="1" fontId="0" fillId="0" borderId="10" xfId="0" applyNumberFormat="1" applyFont="1" applyBorder="1" applyAlignment="1" applyProtection="1">
      <alignment/>
      <protection/>
    </xf>
    <xf numFmtId="0" fontId="0" fillId="7" borderId="10" xfId="0" applyFont="1" applyFill="1" applyBorder="1" applyAlignment="1" applyProtection="1">
      <alignment/>
      <protection locked="0"/>
    </xf>
    <xf numFmtId="1" fontId="116" fillId="0" borderId="10" xfId="0" applyNumberFormat="1" applyFont="1" applyBorder="1" applyAlignment="1" applyProtection="1">
      <alignment/>
      <protection/>
    </xf>
    <xf numFmtId="49" fontId="39" fillId="0" borderId="0" xfId="57" applyNumberFormat="1" applyFont="1">
      <alignment/>
      <protection/>
    </xf>
    <xf numFmtId="0" fontId="39" fillId="0" borderId="0" xfId="57" applyFont="1" applyBorder="1" applyAlignment="1">
      <alignment/>
      <protection/>
    </xf>
    <xf numFmtId="0" fontId="16" fillId="0" borderId="10" xfId="57" applyFont="1" applyBorder="1" applyAlignment="1">
      <alignment vertical="center" wrapText="1"/>
      <protection/>
    </xf>
    <xf numFmtId="0" fontId="3" fillId="39" borderId="10" xfId="0" applyFont="1" applyFill="1" applyBorder="1" applyAlignment="1">
      <alignment horizontal="center" wrapText="1"/>
    </xf>
    <xf numFmtId="1" fontId="64" fillId="0" borderId="10" xfId="0" applyNumberFormat="1" applyFont="1" applyBorder="1" applyAlignment="1">
      <alignment horizontal="center" vertical="center" wrapText="1"/>
    </xf>
    <xf numFmtId="1" fontId="64" fillId="0" borderId="11" xfId="0" applyNumberFormat="1" applyFont="1" applyBorder="1" applyAlignment="1">
      <alignment horizontal="center" vertical="center" wrapText="1"/>
    </xf>
    <xf numFmtId="1" fontId="64" fillId="0" borderId="14" xfId="0" applyNumberFormat="1" applyFont="1" applyBorder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49" fontId="8" fillId="40" borderId="0" xfId="0" applyNumberFormat="1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/>
    </xf>
    <xf numFmtId="49" fontId="37" fillId="40" borderId="0" xfId="0" applyNumberFormat="1" applyFont="1" applyFill="1" applyAlignment="1">
      <alignment horizontal="center" vertical="center"/>
    </xf>
    <xf numFmtId="49" fontId="38" fillId="40" borderId="0" xfId="0" applyNumberFormat="1" applyFont="1" applyFill="1" applyAlignment="1">
      <alignment horizontal="center" vertical="center"/>
    </xf>
    <xf numFmtId="49" fontId="38" fillId="4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4" fillId="37" borderId="0" xfId="0" applyFont="1" applyFill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37" borderId="0" xfId="0" applyFont="1" applyFill="1" applyAlignment="1">
      <alignment horizontal="center" vertical="center"/>
    </xf>
    <xf numFmtId="0" fontId="14" fillId="13" borderId="0" xfId="0" applyFont="1" applyFill="1" applyAlignment="1">
      <alignment horizontal="center"/>
    </xf>
    <xf numFmtId="0" fontId="14" fillId="13" borderId="11" xfId="57" applyFont="1" applyFill="1" applyBorder="1" applyAlignment="1">
      <alignment horizontal="center" vertical="center"/>
      <protection/>
    </xf>
    <xf numFmtId="0" fontId="14" fillId="13" borderId="12" xfId="57" applyFont="1" applyFill="1" applyBorder="1" applyAlignment="1">
      <alignment horizontal="center" vertical="center"/>
      <protection/>
    </xf>
    <xf numFmtId="0" fontId="14" fillId="13" borderId="14" xfId="57" applyFont="1" applyFill="1" applyBorder="1" applyAlignment="1">
      <alignment horizontal="center" vertical="center"/>
      <protection/>
    </xf>
    <xf numFmtId="0" fontId="14" fillId="37" borderId="10" xfId="0" applyFont="1" applyFill="1" applyBorder="1" applyAlignment="1">
      <alignment horizontal="center"/>
    </xf>
    <xf numFmtId="0" fontId="14" fillId="37" borderId="16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3" fillId="41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0" fillId="41" borderId="10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/>
    </xf>
    <xf numFmtId="0" fontId="3" fillId="39" borderId="0" xfId="0" applyFont="1" applyFill="1" applyAlignment="1">
      <alignment horizontal="center"/>
    </xf>
    <xf numFmtId="0" fontId="14" fillId="37" borderId="0" xfId="0" applyFont="1" applyFill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/>
    </xf>
    <xf numFmtId="0" fontId="66" fillId="41" borderId="0" xfId="0" applyFont="1" applyFill="1" applyAlignment="1">
      <alignment horizontal="center" vertical="center" wrapText="1"/>
    </xf>
    <xf numFmtId="0" fontId="34" fillId="41" borderId="17" xfId="0" applyFont="1" applyFill="1" applyBorder="1" applyAlignment="1">
      <alignment horizontal="center" vertical="center" wrapText="1"/>
    </xf>
    <xf numFmtId="0" fontId="34" fillId="41" borderId="18" xfId="0" applyFont="1" applyFill="1" applyBorder="1" applyAlignment="1">
      <alignment horizontal="center" vertical="center" wrapText="1"/>
    </xf>
    <xf numFmtId="0" fontId="34" fillId="41" borderId="19" xfId="0" applyFont="1" applyFill="1" applyBorder="1" applyAlignment="1">
      <alignment horizontal="center" vertical="center" wrapText="1"/>
    </xf>
    <xf numFmtId="0" fontId="34" fillId="14" borderId="11" xfId="0" applyFont="1" applyFill="1" applyBorder="1" applyAlignment="1">
      <alignment horizontal="center"/>
    </xf>
    <xf numFmtId="0" fontId="34" fillId="14" borderId="12" xfId="0" applyFont="1" applyFill="1" applyBorder="1" applyAlignment="1">
      <alignment horizontal="center"/>
    </xf>
    <xf numFmtId="0" fontId="34" fillId="14" borderId="14" xfId="0" applyFont="1" applyFill="1" applyBorder="1" applyAlignment="1">
      <alignment horizontal="center"/>
    </xf>
    <xf numFmtId="0" fontId="34" fillId="40" borderId="11" xfId="0" applyFont="1" applyFill="1" applyBorder="1" applyAlignment="1">
      <alignment horizontal="center"/>
    </xf>
    <xf numFmtId="0" fontId="34" fillId="40" borderId="12" xfId="0" applyFont="1" applyFill="1" applyBorder="1" applyAlignment="1">
      <alignment horizontal="center"/>
    </xf>
    <xf numFmtId="0" fontId="34" fillId="40" borderId="14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0" borderId="11" xfId="57" applyFont="1" applyBorder="1" applyAlignment="1" applyProtection="1">
      <alignment horizontal="center"/>
      <protection/>
    </xf>
    <xf numFmtId="0" fontId="3" fillId="0" borderId="12" xfId="57" applyFont="1" applyBorder="1" applyAlignment="1" applyProtection="1">
      <alignment horizontal="center"/>
      <protection/>
    </xf>
    <xf numFmtId="0" fontId="3" fillId="0" borderId="14" xfId="57" applyFont="1" applyBorder="1" applyAlignment="1" applyProtection="1">
      <alignment horizontal="center"/>
      <protection/>
    </xf>
    <xf numFmtId="0" fontId="3" fillId="19" borderId="10" xfId="57" applyFont="1" applyFill="1" applyBorder="1" applyAlignment="1" applyProtection="1">
      <alignment horizontal="center"/>
      <protection/>
    </xf>
    <xf numFmtId="0" fontId="3" fillId="0" borderId="10" xfId="57" applyFont="1" applyBorder="1" applyAlignment="1" applyProtection="1">
      <alignment horizontal="center"/>
      <protection/>
    </xf>
    <xf numFmtId="0" fontId="14" fillId="36" borderId="0" xfId="57" applyFont="1" applyFill="1" applyAlignment="1" applyProtection="1">
      <alignment horizontal="center" vertical="center" wrapText="1"/>
      <protection locked="0"/>
    </xf>
    <xf numFmtId="0" fontId="3" fillId="0" borderId="15" xfId="57" applyFont="1" applyBorder="1" applyAlignment="1" applyProtection="1">
      <alignment horizontal="center" vertical="center"/>
      <protection/>
    </xf>
    <xf numFmtId="0" fontId="3" fillId="0" borderId="24" xfId="57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center" vertical="center"/>
      <protection/>
    </xf>
    <xf numFmtId="0" fontId="115" fillId="0" borderId="15" xfId="0" applyFont="1" applyFill="1" applyBorder="1" applyAlignment="1" applyProtection="1">
      <alignment horizontal="center" vertical="center" wrapText="1"/>
      <protection/>
    </xf>
    <xf numFmtId="0" fontId="115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2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7" fillId="36" borderId="0" xfId="57" applyFont="1" applyFill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19" fillId="0" borderId="0" xfId="57" applyFont="1" applyAlignment="1">
      <alignment horizontal="center"/>
      <protection/>
    </xf>
    <xf numFmtId="0" fontId="22" fillId="33" borderId="0" xfId="57" applyFont="1" applyFill="1" applyBorder="1" applyAlignment="1">
      <alignment horizontal="center"/>
      <protection/>
    </xf>
    <xf numFmtId="0" fontId="14" fillId="33" borderId="0" xfId="57" applyFont="1" applyFill="1" applyBorder="1" applyAlignment="1">
      <alignment horizontal="center"/>
      <protection/>
    </xf>
    <xf numFmtId="0" fontId="14" fillId="33" borderId="13" xfId="57" applyFont="1" applyFill="1" applyBorder="1" applyAlignment="1">
      <alignment horizontal="center"/>
      <protection/>
    </xf>
    <xf numFmtId="0" fontId="25" fillId="33" borderId="13" xfId="57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29" fillId="33" borderId="15" xfId="57" applyFont="1" applyFill="1" applyBorder="1" applyAlignment="1">
      <alignment horizontal="center" vertical="center" textRotation="90" wrapText="1"/>
      <protection/>
    </xf>
    <xf numFmtId="0" fontId="29" fillId="33" borderId="24" xfId="57" applyFont="1" applyFill="1" applyBorder="1" applyAlignment="1">
      <alignment horizontal="center" vertical="center" textRotation="90" wrapText="1"/>
      <protection/>
    </xf>
    <xf numFmtId="0" fontId="1" fillId="0" borderId="0" xfId="57" applyFont="1" applyAlignment="1">
      <alignment horizontal="center"/>
      <protection/>
    </xf>
    <xf numFmtId="0" fontId="32" fillId="33" borderId="15" xfId="57" applyFont="1" applyFill="1" applyBorder="1" applyAlignment="1">
      <alignment horizontal="center" vertical="center" wrapText="1"/>
      <protection/>
    </xf>
    <xf numFmtId="0" fontId="32" fillId="33" borderId="16" xfId="57" applyFont="1" applyFill="1" applyBorder="1" applyAlignment="1">
      <alignment horizontal="center" vertical="center" wrapText="1"/>
      <protection/>
    </xf>
    <xf numFmtId="0" fontId="27" fillId="36" borderId="0" xfId="57" applyFont="1" applyFill="1" applyAlignment="1">
      <alignment horizontal="center" wrapText="1"/>
      <protection/>
    </xf>
    <xf numFmtId="0" fontId="14" fillId="33" borderId="11" xfId="57" applyFont="1" applyFill="1" applyBorder="1" applyAlignment="1">
      <alignment horizontal="center"/>
      <protection/>
    </xf>
    <xf numFmtId="0" fontId="14" fillId="33" borderId="12" xfId="57" applyFont="1" applyFill="1" applyBorder="1" applyAlignment="1">
      <alignment horizontal="center"/>
      <protection/>
    </xf>
    <xf numFmtId="0" fontId="14" fillId="33" borderId="14" xfId="57" applyFont="1" applyFill="1" applyBorder="1" applyAlignment="1">
      <alignment horizontal="center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0" borderId="15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74" fontId="16" fillId="0" borderId="15" xfId="0" applyNumberFormat="1" applyFont="1" applyBorder="1" applyAlignment="1">
      <alignment horizontal="center" vertical="center" wrapText="1"/>
    </xf>
    <xf numFmtId="174" fontId="16" fillId="0" borderId="24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textRotation="90" wrapText="1"/>
    </xf>
    <xf numFmtId="0" fontId="64" fillId="0" borderId="24" xfId="0" applyFont="1" applyBorder="1" applyAlignment="1">
      <alignment horizontal="center" vertical="center" textRotation="90" wrapText="1"/>
    </xf>
    <xf numFmtId="0" fontId="32" fillId="0" borderId="15" xfId="0" applyFont="1" applyBorder="1" applyAlignment="1">
      <alignment horizontal="center" vertical="center" textRotation="90"/>
    </xf>
    <xf numFmtId="0" fontId="32" fillId="0" borderId="2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57" applyFont="1" applyAlignment="1">
      <alignment horizontal="center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/>
      <protection/>
    </xf>
    <xf numFmtId="0" fontId="63" fillId="0" borderId="10" xfId="57" applyFont="1" applyBorder="1" applyAlignment="1">
      <alignment horizontal="center" vertical="center" textRotation="90" wrapText="1"/>
      <protection/>
    </xf>
    <xf numFmtId="0" fontId="10" fillId="0" borderId="0" xfId="57" applyFont="1" applyAlignment="1">
      <alignment horizontal="center"/>
      <protection/>
    </xf>
    <xf numFmtId="0" fontId="76" fillId="0" borderId="13" xfId="57" applyFont="1" applyBorder="1" applyAlignment="1">
      <alignment horizontal="center"/>
      <protection/>
    </xf>
    <xf numFmtId="0" fontId="14" fillId="0" borderId="13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19" fillId="0" borderId="10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174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/>
      <protection/>
    </xf>
    <xf numFmtId="0" fontId="119" fillId="33" borderId="10" xfId="0" applyFont="1" applyFill="1" applyBorder="1" applyAlignment="1" applyProtection="1">
      <alignment horizontal="left" vertical="top" wrapText="1"/>
      <protection/>
    </xf>
    <xf numFmtId="0" fontId="34" fillId="36" borderId="0" xfId="0" applyFont="1" applyFill="1" applyAlignment="1" applyProtection="1">
      <alignment horizontal="center" wrapText="1"/>
      <protection/>
    </xf>
    <xf numFmtId="0" fontId="34" fillId="36" borderId="0" xfId="0" applyFont="1" applyFill="1" applyAlignment="1">
      <alignment horizontal="center" wrapText="1"/>
    </xf>
    <xf numFmtId="0" fontId="8" fillId="0" borderId="13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 vertical="center" textRotation="90" wrapText="1"/>
      <protection/>
    </xf>
    <xf numFmtId="0" fontId="4" fillId="0" borderId="24" xfId="57" applyFont="1" applyBorder="1" applyAlignment="1">
      <alignment horizontal="center" vertical="center" textRotation="90" wrapText="1"/>
      <protection/>
    </xf>
    <xf numFmtId="0" fontId="1" fillId="0" borderId="15" xfId="57" applyFont="1" applyBorder="1" applyAlignment="1" applyProtection="1">
      <alignment horizontal="center" vertical="top" wrapText="1"/>
      <protection/>
    </xf>
    <xf numFmtId="0" fontId="1" fillId="0" borderId="16" xfId="57" applyFont="1" applyBorder="1" applyAlignment="1" applyProtection="1">
      <alignment horizontal="center" vertical="top" wrapText="1"/>
      <protection/>
    </xf>
    <xf numFmtId="0" fontId="0" fillId="0" borderId="10" xfId="57" applyBorder="1" applyAlignment="1" applyProtection="1">
      <alignment horizontal="center" vertical="center"/>
      <protection/>
    </xf>
    <xf numFmtId="0" fontId="4" fillId="0" borderId="15" xfId="57" applyFont="1" applyBorder="1" applyAlignment="1" applyProtection="1">
      <alignment horizontal="center" vertical="center"/>
      <protection/>
    </xf>
    <xf numFmtId="0" fontId="4" fillId="0" borderId="16" xfId="57" applyFont="1" applyBorder="1" applyAlignment="1" applyProtection="1">
      <alignment horizontal="center" vertical="center"/>
      <protection/>
    </xf>
    <xf numFmtId="0" fontId="8" fillId="0" borderId="0" xfId="57" applyFont="1" applyBorder="1" applyAlignment="1" applyProtection="1">
      <alignment horizontal="center"/>
      <protection/>
    </xf>
    <xf numFmtId="0" fontId="131" fillId="0" borderId="10" xfId="57" applyFont="1" applyBorder="1" applyAlignment="1" applyProtection="1">
      <alignment horizontal="center" vertical="center" wrapText="1"/>
      <protection/>
    </xf>
    <xf numFmtId="0" fontId="8" fillId="0" borderId="0" xfId="57" applyFont="1" applyAlignment="1" applyProtection="1">
      <alignment horizontal="center"/>
      <protection/>
    </xf>
    <xf numFmtId="0" fontId="1" fillId="0" borderId="11" xfId="57" applyFont="1" applyBorder="1" applyAlignment="1" applyProtection="1">
      <alignment horizontal="center" vertical="top" wrapText="1"/>
      <protection/>
    </xf>
    <xf numFmtId="0" fontId="1" fillId="0" borderId="14" xfId="57" applyFont="1" applyBorder="1" applyAlignment="1" applyProtection="1">
      <alignment horizontal="center" vertical="top" wrapText="1"/>
      <protection/>
    </xf>
    <xf numFmtId="0" fontId="1" fillId="0" borderId="0" xfId="57" applyFont="1" applyAlignment="1" applyProtection="1">
      <alignment horizontal="center"/>
      <protection/>
    </xf>
    <xf numFmtId="0" fontId="1" fillId="0" borderId="10" xfId="57" applyFont="1" applyFill="1" applyBorder="1" applyAlignment="1">
      <alignment horizontal="center" vertical="top"/>
      <protection/>
    </xf>
    <xf numFmtId="0" fontId="8" fillId="0" borderId="10" xfId="57" applyFont="1" applyFill="1" applyBorder="1" applyAlignment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top"/>
      <protection/>
    </xf>
    <xf numFmtId="0" fontId="131" fillId="0" borderId="11" xfId="57" applyFont="1" applyBorder="1" applyAlignment="1">
      <alignment horizontal="center" vertical="center"/>
      <protection/>
    </xf>
    <xf numFmtId="0" fontId="131" fillId="0" borderId="12" xfId="57" applyFont="1" applyBorder="1" applyAlignment="1">
      <alignment horizontal="center" vertical="center"/>
      <protection/>
    </xf>
    <xf numFmtId="0" fontId="131" fillId="0" borderId="14" xfId="57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3" fillId="0" borderId="11" xfId="0" applyFont="1" applyBorder="1" applyAlignment="1" applyProtection="1">
      <alignment horizontal="center"/>
      <protection/>
    </xf>
    <xf numFmtId="0" fontId="123" fillId="0" borderId="14" xfId="0" applyFont="1" applyBorder="1" applyAlignment="1" applyProtection="1">
      <alignment horizontal="center"/>
      <protection/>
    </xf>
    <xf numFmtId="0" fontId="22" fillId="13" borderId="0" xfId="0" applyFont="1" applyFill="1" applyAlignment="1" applyProtection="1">
      <alignment horizontal="center" wrapText="1"/>
      <protection locked="0"/>
    </xf>
    <xf numFmtId="0" fontId="6" fillId="41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23" fillId="0" borderId="1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22" fillId="13" borderId="0" xfId="0" applyFont="1" applyFill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/>
      <protection/>
    </xf>
    <xf numFmtId="0" fontId="1" fillId="0" borderId="11" xfId="57" applyFont="1" applyBorder="1" applyAlignment="1">
      <alignment horizontal="center" vertical="top"/>
      <protection/>
    </xf>
    <xf numFmtId="0" fontId="1" fillId="0" borderId="12" xfId="57" applyFont="1" applyBorder="1" applyAlignment="1">
      <alignment horizontal="center" vertical="top"/>
      <protection/>
    </xf>
    <xf numFmtId="0" fontId="1" fillId="0" borderId="14" xfId="57" applyFont="1" applyBorder="1" applyAlignment="1">
      <alignment horizontal="center" vertical="top"/>
      <protection/>
    </xf>
    <xf numFmtId="0" fontId="1" fillId="0" borderId="15" xfId="57" applyFont="1" applyBorder="1" applyAlignment="1">
      <alignment horizontal="center"/>
      <protection/>
    </xf>
    <xf numFmtId="0" fontId="1" fillId="0" borderId="24" xfId="57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/>
      <protection/>
    </xf>
    <xf numFmtId="0" fontId="1" fillId="0" borderId="15" xfId="57" applyFont="1" applyBorder="1" applyAlignment="1">
      <alignment horizontal="center" vertical="top" wrapText="1"/>
      <protection/>
    </xf>
    <xf numFmtId="0" fontId="1" fillId="0" borderId="16" xfId="57" applyFont="1" applyBorder="1" applyAlignment="1">
      <alignment horizontal="center" vertical="top" wrapText="1"/>
      <protection/>
    </xf>
    <xf numFmtId="0" fontId="65" fillId="13" borderId="10" xfId="0" applyFont="1" applyFill="1" applyBorder="1" applyAlignment="1" applyProtection="1">
      <alignment horizontal="center"/>
      <protection/>
    </xf>
    <xf numFmtId="0" fontId="65" fillId="0" borderId="1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49" fontId="39" fillId="0" borderId="0" xfId="57" applyNumberFormat="1" applyFont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22" fillId="0" borderId="14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49" fontId="1" fillId="0" borderId="0" xfId="57" applyNumberFormat="1" applyFont="1" applyAlignment="1">
      <alignment horizontal="center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24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09" fillId="0" borderId="15" xfId="0" applyFont="1" applyBorder="1" applyAlignment="1">
      <alignment horizontal="center" vertical="center" wrapText="1"/>
    </xf>
    <xf numFmtId="0" fontId="109" fillId="0" borderId="16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12" fillId="0" borderId="11" xfId="0" applyFont="1" applyBorder="1" applyAlignment="1">
      <alignment horizontal="center"/>
    </xf>
    <xf numFmtId="0" fontId="112" fillId="0" borderId="12" xfId="0" applyFont="1" applyBorder="1" applyAlignment="1">
      <alignment horizontal="center"/>
    </xf>
    <xf numFmtId="0" fontId="114" fillId="0" borderId="12" xfId="0" applyFont="1" applyBorder="1" applyAlignment="1">
      <alignment horizontal="center"/>
    </xf>
    <xf numFmtId="0" fontId="112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2" fillId="0" borderId="10" xfId="57" applyFont="1" applyBorder="1" applyAlignment="1" applyProtection="1">
      <alignment horizontal="center" vertical="center" wrapText="1"/>
      <protection/>
    </xf>
    <xf numFmtId="0" fontId="35" fillId="0" borderId="15" xfId="57" applyFont="1" applyBorder="1" applyAlignment="1" applyProtection="1">
      <alignment horizontal="center" vertical="center"/>
      <protection/>
    </xf>
    <xf numFmtId="0" fontId="35" fillId="0" borderId="16" xfId="57" applyFont="1" applyBorder="1" applyAlignment="1" applyProtection="1">
      <alignment horizontal="center" vertical="center"/>
      <protection/>
    </xf>
    <xf numFmtId="0" fontId="122" fillId="0" borderId="0" xfId="57" applyFont="1" applyAlignment="1" applyProtection="1">
      <alignment horizontal="center"/>
      <protection/>
    </xf>
    <xf numFmtId="0" fontId="132" fillId="0" borderId="0" xfId="57" applyFont="1" applyAlignment="1" applyProtection="1">
      <alignment horizontal="center"/>
      <protection/>
    </xf>
    <xf numFmtId="0" fontId="122" fillId="0" borderId="15" xfId="57" applyFont="1" applyBorder="1" applyAlignment="1" applyProtection="1">
      <alignment horizontal="center" vertical="center" wrapText="1"/>
      <protection/>
    </xf>
    <xf numFmtId="0" fontId="122" fillId="0" borderId="16" xfId="57" applyFont="1" applyBorder="1" applyAlignment="1" applyProtection="1">
      <alignment horizontal="center" vertical="center" wrapText="1"/>
      <protection/>
    </xf>
    <xf numFmtId="0" fontId="3" fillId="0" borderId="0" xfId="57" applyFont="1" applyAlignment="1" applyProtection="1">
      <alignment horizontal="center"/>
      <protection locked="0"/>
    </xf>
    <xf numFmtId="0" fontId="28" fillId="0" borderId="10" xfId="57" applyFont="1" applyBorder="1" applyAlignment="1" applyProtection="1">
      <alignment horizontal="center"/>
      <protection locked="0"/>
    </xf>
    <xf numFmtId="0" fontId="1" fillId="0" borderId="10" xfId="57" applyFont="1" applyBorder="1" applyAlignment="1" applyProtection="1">
      <alignment horizontal="center" vertical="center" wrapText="1"/>
      <protection locked="0"/>
    </xf>
    <xf numFmtId="0" fontId="1" fillId="0" borderId="11" xfId="57" applyFont="1" applyBorder="1" applyAlignment="1" applyProtection="1">
      <alignment horizontal="center" vertical="center" wrapText="1"/>
      <protection locked="0"/>
    </xf>
    <xf numFmtId="0" fontId="1" fillId="0" borderId="12" xfId="57" applyFont="1" applyBorder="1" applyAlignment="1" applyProtection="1">
      <alignment horizontal="center" vertical="center" wrapText="1"/>
      <protection locked="0"/>
    </xf>
    <xf numFmtId="0" fontId="1" fillId="0" borderId="14" xfId="57" applyFont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left" vertical="center"/>
      <protection locked="0"/>
    </xf>
    <xf numFmtId="0" fontId="1" fillId="0" borderId="0" xfId="57" applyFont="1" applyAlignment="1" applyProtection="1">
      <alignment horizontal="center"/>
      <protection locked="0"/>
    </xf>
    <xf numFmtId="0" fontId="65" fillId="37" borderId="0" xfId="0" applyFont="1" applyFill="1" applyAlignment="1" applyProtection="1">
      <alignment horizontal="center" vertical="center"/>
      <protection locked="0"/>
    </xf>
    <xf numFmtId="0" fontId="76" fillId="0" borderId="10" xfId="0" applyFont="1" applyBorder="1" applyAlignment="1" applyProtection="1">
      <alignment horizontal="center" vertical="center"/>
      <protection locked="0"/>
    </xf>
    <xf numFmtId="0" fontId="22" fillId="13" borderId="0" xfId="0" applyFont="1" applyFill="1" applyAlignment="1" applyProtection="1">
      <alignment horizontal="center" vertical="center" wrapText="1"/>
      <protection locked="0"/>
    </xf>
    <xf numFmtId="0" fontId="133" fillId="0" borderId="10" xfId="57" applyFont="1" applyBorder="1" applyAlignment="1" applyProtection="1">
      <alignment horizontal="left" vertical="center"/>
      <protection locked="0"/>
    </xf>
    <xf numFmtId="0" fontId="123" fillId="0" borderId="11" xfId="57" applyFont="1" applyBorder="1" applyAlignment="1">
      <alignment horizontal="center" vertical="center"/>
      <protection/>
    </xf>
    <xf numFmtId="0" fontId="123" fillId="0" borderId="14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36" fillId="0" borderId="0" xfId="57" applyFont="1" applyBorder="1" applyAlignment="1">
      <alignment horizontal="center" vertical="center"/>
      <protection/>
    </xf>
    <xf numFmtId="0" fontId="36" fillId="0" borderId="21" xfId="57" applyFont="1" applyBorder="1" applyAlignment="1">
      <alignment horizontal="center" vertical="center"/>
      <protection/>
    </xf>
    <xf numFmtId="0" fontId="65" fillId="37" borderId="10" xfId="0" applyFont="1" applyFill="1" applyBorder="1" applyAlignment="1">
      <alignment horizontal="center" vertical="center"/>
    </xf>
    <xf numFmtId="0" fontId="10" fillId="0" borderId="0" xfId="58" applyFont="1" applyAlignment="1">
      <alignment horizontal="center" vertical="center"/>
      <protection/>
    </xf>
    <xf numFmtId="0" fontId="10" fillId="0" borderId="21" xfId="58" applyFont="1" applyBorder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/>
      <protection/>
    </xf>
    <xf numFmtId="0" fontId="1" fillId="0" borderId="0" xfId="58" applyFont="1" applyAlignment="1">
      <alignment horizontal="center"/>
      <protection/>
    </xf>
    <xf numFmtId="0" fontId="8" fillId="0" borderId="0" xfId="58" applyFont="1" applyAlignment="1">
      <alignment horizontal="center" vertical="center"/>
      <protection/>
    </xf>
    <xf numFmtId="0" fontId="3" fillId="0" borderId="15" xfId="58" applyFont="1" applyBorder="1" applyAlignment="1">
      <alignment horizontal="center" vertical="top" wrapText="1"/>
      <protection/>
    </xf>
    <xf numFmtId="0" fontId="3" fillId="0" borderId="24" xfId="58" applyFont="1" applyBorder="1" applyAlignment="1">
      <alignment horizontal="center" vertical="top" wrapText="1"/>
      <protection/>
    </xf>
    <xf numFmtId="0" fontId="3" fillId="0" borderId="16" xfId="58" applyFont="1" applyBorder="1" applyAlignment="1">
      <alignment horizontal="center" vertical="top" wrapText="1"/>
      <protection/>
    </xf>
    <xf numFmtId="0" fontId="131" fillId="0" borderId="11" xfId="58" applyFont="1" applyBorder="1" applyAlignment="1">
      <alignment horizontal="center" vertical="center" wrapText="1"/>
      <protection/>
    </xf>
    <xf numFmtId="0" fontId="131" fillId="0" borderId="12" xfId="58" applyFont="1" applyBorder="1" applyAlignment="1">
      <alignment horizontal="center" vertical="center" wrapText="1"/>
      <protection/>
    </xf>
    <xf numFmtId="0" fontId="131" fillId="0" borderId="14" xfId="58" applyFont="1" applyBorder="1" applyAlignment="1">
      <alignment horizontal="center" vertical="center" wrapText="1"/>
      <protection/>
    </xf>
    <xf numFmtId="0" fontId="90" fillId="0" borderId="0" xfId="0" applyFont="1" applyAlignment="1">
      <alignment horizontal="center"/>
    </xf>
    <xf numFmtId="0" fontId="134" fillId="0" borderId="0" xfId="0" applyFont="1" applyAlignment="1">
      <alignment horizontal="center"/>
    </xf>
    <xf numFmtId="0" fontId="9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ukWuIyku@Iyku@lh,l,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76"/>
  <sheetViews>
    <sheetView tabSelected="1" zoomScale="85" zoomScaleNormal="85" zoomScalePageLayoutView="0" workbookViewId="0" topLeftCell="A1">
      <selection activeCell="A1" sqref="A1:IV1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3" width="10.00390625" style="0" customWidth="1"/>
    <col min="4" max="4" width="8.57421875" style="0" customWidth="1"/>
    <col min="5" max="5" width="9.00390625" style="0" customWidth="1"/>
    <col min="6" max="6" width="9.28125" style="0" customWidth="1"/>
    <col min="7" max="7" width="7.8515625" style="0" customWidth="1"/>
    <col min="8" max="8" width="9.28125" style="0" customWidth="1"/>
    <col min="9" max="9" width="16.7109375" style="0" customWidth="1"/>
    <col min="10" max="10" width="13.8515625" style="0" customWidth="1"/>
    <col min="11" max="11" width="12.8515625" style="309" customWidth="1"/>
    <col min="12" max="12" width="12.7109375" style="0" customWidth="1"/>
    <col min="13" max="13" width="11.140625" style="0" customWidth="1"/>
    <col min="14" max="14" width="10.7109375" style="0" customWidth="1"/>
    <col min="15" max="15" width="10.8515625" style="0" customWidth="1"/>
    <col min="16" max="16" width="10.57421875" style="0" customWidth="1"/>
    <col min="17" max="17" width="10.421875" style="0" customWidth="1"/>
    <col min="18" max="18" width="10.7109375" style="0" customWidth="1"/>
    <col min="19" max="20" width="10.421875" style="0" customWidth="1"/>
    <col min="21" max="21" width="11.140625" style="0" customWidth="1"/>
    <col min="22" max="22" width="10.8515625" style="0" customWidth="1"/>
    <col min="23" max="23" width="11.00390625" style="0" customWidth="1"/>
    <col min="24" max="24" width="9.00390625" style="0" customWidth="1"/>
    <col min="25" max="25" width="11.28125" style="0" customWidth="1"/>
    <col min="40" max="42" width="9.140625" style="0" customWidth="1"/>
  </cols>
  <sheetData>
    <row r="1" spans="1:21" ht="60.75" customHeight="1">
      <c r="A1" s="621" t="s">
        <v>524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</row>
    <row r="2" spans="1:33" ht="23.25" customHeight="1">
      <c r="A2" s="371" t="s">
        <v>112</v>
      </c>
      <c r="B2" s="371"/>
      <c r="C2" s="374" t="s">
        <v>457</v>
      </c>
      <c r="D2" s="374"/>
      <c r="E2" s="374"/>
      <c r="F2" s="374"/>
      <c r="G2" s="374"/>
      <c r="H2" s="374"/>
      <c r="I2" s="374"/>
      <c r="J2" s="374"/>
      <c r="K2" s="378" t="s">
        <v>448</v>
      </c>
      <c r="L2" s="378"/>
      <c r="M2" s="378"/>
      <c r="N2" s="378"/>
      <c r="O2" s="378"/>
      <c r="P2" s="378"/>
      <c r="Q2" s="401" t="s">
        <v>459</v>
      </c>
      <c r="R2" s="402"/>
      <c r="S2" s="403"/>
      <c r="T2" s="395" t="s">
        <v>460</v>
      </c>
      <c r="U2" s="396"/>
      <c r="V2" s="397"/>
      <c r="W2" s="371" t="s">
        <v>450</v>
      </c>
      <c r="X2" s="371"/>
      <c r="Y2" s="387">
        <v>9672616150</v>
      </c>
      <c r="Z2" s="387"/>
      <c r="AA2" s="387"/>
      <c r="AB2" s="387"/>
      <c r="AC2" s="392" t="s">
        <v>451</v>
      </c>
      <c r="AD2" s="392"/>
      <c r="AE2" s="394" t="s">
        <v>462</v>
      </c>
      <c r="AF2" s="394"/>
      <c r="AG2" s="394"/>
    </row>
    <row r="3" spans="1:33" ht="23.25">
      <c r="A3" s="371" t="s">
        <v>42</v>
      </c>
      <c r="B3" s="371"/>
      <c r="C3" s="374" t="s">
        <v>458</v>
      </c>
      <c r="D3" s="374"/>
      <c r="E3" s="374"/>
      <c r="F3" s="374"/>
      <c r="G3" s="374"/>
      <c r="H3" s="374"/>
      <c r="I3" s="374"/>
      <c r="J3" s="374"/>
      <c r="K3" s="378" t="s">
        <v>449</v>
      </c>
      <c r="L3" s="378"/>
      <c r="M3" s="378"/>
      <c r="N3" s="378"/>
      <c r="O3" s="378"/>
      <c r="P3" s="378"/>
      <c r="Q3" s="398" t="s">
        <v>461</v>
      </c>
      <c r="R3" s="399"/>
      <c r="S3" s="399"/>
      <c r="T3" s="399"/>
      <c r="U3" s="399"/>
      <c r="V3" s="400"/>
      <c r="W3" s="371" t="s">
        <v>450</v>
      </c>
      <c r="X3" s="371"/>
      <c r="Y3" s="387">
        <v>9001204810</v>
      </c>
      <c r="Z3" s="387"/>
      <c r="AA3" s="387"/>
      <c r="AB3" s="387"/>
      <c r="AC3" s="392"/>
      <c r="AD3" s="392"/>
      <c r="AE3" s="394"/>
      <c r="AF3" s="394"/>
      <c r="AG3" s="394"/>
    </row>
    <row r="4" spans="1:33" ht="23.25">
      <c r="A4" s="371" t="s">
        <v>260</v>
      </c>
      <c r="B4" s="371"/>
      <c r="C4" s="372">
        <v>1</v>
      </c>
      <c r="D4" s="372"/>
      <c r="E4" s="373" t="s">
        <v>288</v>
      </c>
      <c r="F4" s="373"/>
      <c r="G4" s="383">
        <v>11700</v>
      </c>
      <c r="H4" s="383"/>
      <c r="I4" s="383"/>
      <c r="J4" s="378" t="s">
        <v>283</v>
      </c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9"/>
      <c r="W4" s="391" t="s">
        <v>354</v>
      </c>
      <c r="X4" s="391"/>
      <c r="Y4" s="391"/>
      <c r="Z4" s="391"/>
      <c r="AA4" s="391"/>
      <c r="AC4" s="390" t="s">
        <v>357</v>
      </c>
      <c r="AD4" s="390"/>
      <c r="AE4" s="390"/>
      <c r="AF4" s="390"/>
      <c r="AG4" s="116"/>
    </row>
    <row r="5" spans="1:32" ht="33" customHeight="1">
      <c r="A5" s="371" t="s">
        <v>204</v>
      </c>
      <c r="B5" s="371"/>
      <c r="C5" s="381" t="s">
        <v>454</v>
      </c>
      <c r="D5" s="381"/>
      <c r="E5" s="381"/>
      <c r="F5" s="382"/>
      <c r="G5" s="381" t="s">
        <v>307</v>
      </c>
      <c r="H5" s="381"/>
      <c r="I5" s="381"/>
      <c r="J5" s="81" t="s">
        <v>279</v>
      </c>
      <c r="K5" s="307" t="s">
        <v>33</v>
      </c>
      <c r="L5" s="82" t="s">
        <v>34</v>
      </c>
      <c r="M5" s="82" t="s">
        <v>35</v>
      </c>
      <c r="N5" s="82" t="s">
        <v>20</v>
      </c>
      <c r="O5" s="82" t="s">
        <v>26</v>
      </c>
      <c r="P5" s="82" t="s">
        <v>280</v>
      </c>
      <c r="Q5" s="82" t="s">
        <v>46</v>
      </c>
      <c r="R5" s="82" t="s">
        <v>281</v>
      </c>
      <c r="S5" s="82" t="s">
        <v>24</v>
      </c>
      <c r="T5" s="82" t="s">
        <v>24</v>
      </c>
      <c r="U5" s="82" t="s">
        <v>41</v>
      </c>
      <c r="W5" s="363" t="s">
        <v>152</v>
      </c>
      <c r="X5" s="363" t="s">
        <v>352</v>
      </c>
      <c r="Y5" s="363"/>
      <c r="Z5" s="363" t="s">
        <v>353</v>
      </c>
      <c r="AA5" s="363"/>
      <c r="AC5" s="388" t="s">
        <v>358</v>
      </c>
      <c r="AD5" s="389"/>
      <c r="AE5" s="388" t="s">
        <v>359</v>
      </c>
      <c r="AF5" s="389"/>
    </row>
    <row r="6" spans="1:32" ht="20.25" customHeight="1">
      <c r="A6" s="393" t="s">
        <v>153</v>
      </c>
      <c r="B6" s="393"/>
      <c r="C6" s="393"/>
      <c r="D6" s="393"/>
      <c r="E6" s="393"/>
      <c r="F6" s="393"/>
      <c r="G6" s="393"/>
      <c r="H6" s="393"/>
      <c r="J6" s="81" t="s">
        <v>51</v>
      </c>
      <c r="K6" s="308">
        <v>6208000</v>
      </c>
      <c r="L6" s="71">
        <v>0</v>
      </c>
      <c r="M6" s="71">
        <v>0</v>
      </c>
      <c r="N6" s="71">
        <v>2500</v>
      </c>
      <c r="O6" s="71">
        <v>1200</v>
      </c>
      <c r="P6" s="71">
        <v>0</v>
      </c>
      <c r="Q6" s="71">
        <v>0</v>
      </c>
      <c r="R6" s="71">
        <v>4950</v>
      </c>
      <c r="S6" s="71">
        <v>0</v>
      </c>
      <c r="T6" s="71">
        <v>0</v>
      </c>
      <c r="U6" s="80">
        <f>SUM(K6:T6)</f>
        <v>6216650</v>
      </c>
      <c r="W6" s="363"/>
      <c r="X6" s="114" t="s">
        <v>355</v>
      </c>
      <c r="Y6" s="114" t="s">
        <v>467</v>
      </c>
      <c r="Z6" s="114" t="s">
        <v>355</v>
      </c>
      <c r="AA6" s="114" t="s">
        <v>467</v>
      </c>
      <c r="AC6" s="114" t="s">
        <v>355</v>
      </c>
      <c r="AD6" s="114" t="s">
        <v>467</v>
      </c>
      <c r="AE6" s="114" t="s">
        <v>355</v>
      </c>
      <c r="AF6" s="114" t="s">
        <v>467</v>
      </c>
    </row>
    <row r="7" spans="1:32" s="68" customFormat="1" ht="30.75" customHeight="1">
      <c r="A7" s="363" t="s">
        <v>53</v>
      </c>
      <c r="B7" s="363" t="s">
        <v>205</v>
      </c>
      <c r="C7" s="363" t="s">
        <v>64</v>
      </c>
      <c r="D7" s="363" t="s">
        <v>206</v>
      </c>
      <c r="E7" s="363" t="s">
        <v>207</v>
      </c>
      <c r="F7" s="363"/>
      <c r="G7" s="363" t="s">
        <v>262</v>
      </c>
      <c r="H7" s="363" t="s">
        <v>266</v>
      </c>
      <c r="I7" s="325"/>
      <c r="J7" s="313" t="s">
        <v>284</v>
      </c>
      <c r="K7" s="308">
        <v>1505789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80">
        <f>SUM(K7:T7)</f>
        <v>1505789</v>
      </c>
      <c r="W7" s="112">
        <v>9</v>
      </c>
      <c r="X7" s="72">
        <v>46</v>
      </c>
      <c r="Y7" s="72">
        <v>46</v>
      </c>
      <c r="Z7" s="72">
        <v>28</v>
      </c>
      <c r="AA7" s="72">
        <v>15</v>
      </c>
      <c r="AC7" s="6">
        <f>Z17+Z18</f>
        <v>0</v>
      </c>
      <c r="AD7" s="6">
        <v>0</v>
      </c>
      <c r="AE7" s="6">
        <f>AA17+AA18</f>
        <v>0</v>
      </c>
      <c r="AF7" s="6">
        <v>0</v>
      </c>
    </row>
    <row r="8" spans="1:27" s="68" customFormat="1" ht="37.5" customHeight="1">
      <c r="A8" s="363"/>
      <c r="B8" s="363"/>
      <c r="C8" s="363"/>
      <c r="D8" s="363"/>
      <c r="E8" s="75" t="s">
        <v>209</v>
      </c>
      <c r="F8" s="75" t="s">
        <v>210</v>
      </c>
      <c r="G8" s="363"/>
      <c r="H8" s="363"/>
      <c r="I8" s="325"/>
      <c r="J8" s="313" t="s">
        <v>285</v>
      </c>
      <c r="K8" s="308">
        <v>3575611</v>
      </c>
      <c r="L8" s="71">
        <v>0</v>
      </c>
      <c r="M8" s="71">
        <v>0</v>
      </c>
      <c r="N8" s="71">
        <v>2500</v>
      </c>
      <c r="O8" s="71">
        <v>1190</v>
      </c>
      <c r="P8" s="71">
        <v>0</v>
      </c>
      <c r="Q8" s="71">
        <v>0</v>
      </c>
      <c r="R8" s="71">
        <v>4950</v>
      </c>
      <c r="S8" s="71">
        <v>0</v>
      </c>
      <c r="T8" s="71">
        <v>0</v>
      </c>
      <c r="U8" s="80">
        <f>SUM(K8:T8)</f>
        <v>3584251</v>
      </c>
      <c r="W8" s="113">
        <v>10</v>
      </c>
      <c r="X8" s="72">
        <v>6</v>
      </c>
      <c r="Y8" s="72">
        <v>8</v>
      </c>
      <c r="Z8" s="72">
        <v>11</v>
      </c>
      <c r="AA8" s="72">
        <v>20</v>
      </c>
    </row>
    <row r="9" spans="1:27" ht="31.5">
      <c r="A9" s="76">
        <v>1</v>
      </c>
      <c r="B9" s="77" t="s">
        <v>57</v>
      </c>
      <c r="C9" s="76" t="s">
        <v>299</v>
      </c>
      <c r="D9" s="72">
        <v>1</v>
      </c>
      <c r="E9" s="72">
        <v>1</v>
      </c>
      <c r="F9" s="72">
        <v>0</v>
      </c>
      <c r="G9" s="79">
        <f>E9+F9</f>
        <v>1</v>
      </c>
      <c r="H9" s="79">
        <f>D9-G9</f>
        <v>0</v>
      </c>
      <c r="J9" s="313" t="s">
        <v>286</v>
      </c>
      <c r="K9" s="308">
        <f>SUM(K7:K8)</f>
        <v>5081400</v>
      </c>
      <c r="L9" s="80">
        <f aca="true" t="shared" si="0" ref="L9:U9">SUM(L7:L8)</f>
        <v>0</v>
      </c>
      <c r="M9" s="80">
        <f t="shared" si="0"/>
        <v>0</v>
      </c>
      <c r="N9" s="80">
        <f t="shared" si="0"/>
        <v>2500</v>
      </c>
      <c r="O9" s="80">
        <f t="shared" si="0"/>
        <v>1190</v>
      </c>
      <c r="P9" s="80">
        <f t="shared" si="0"/>
        <v>0</v>
      </c>
      <c r="Q9" s="80">
        <f t="shared" si="0"/>
        <v>0</v>
      </c>
      <c r="R9" s="80">
        <f t="shared" si="0"/>
        <v>4950</v>
      </c>
      <c r="S9" s="80">
        <f t="shared" si="0"/>
        <v>0</v>
      </c>
      <c r="T9" s="80">
        <f t="shared" si="0"/>
        <v>0</v>
      </c>
      <c r="U9" s="80">
        <f t="shared" si="0"/>
        <v>5090040</v>
      </c>
      <c r="W9" s="113">
        <v>11</v>
      </c>
      <c r="X9" s="72">
        <v>3</v>
      </c>
      <c r="Y9" s="72">
        <v>4</v>
      </c>
      <c r="Z9" s="72">
        <v>16</v>
      </c>
      <c r="AA9" s="72">
        <v>125</v>
      </c>
    </row>
    <row r="10" spans="1:27" ht="21" customHeight="1">
      <c r="A10" s="76">
        <v>2</v>
      </c>
      <c r="B10" s="77" t="s">
        <v>58</v>
      </c>
      <c r="C10" s="76" t="s">
        <v>300</v>
      </c>
      <c r="D10" s="72">
        <v>0</v>
      </c>
      <c r="E10" s="72">
        <v>0</v>
      </c>
      <c r="F10" s="72">
        <v>0</v>
      </c>
      <c r="G10" s="79">
        <f aca="true" t="shared" si="1" ref="G10:G27">E10+F10</f>
        <v>0</v>
      </c>
      <c r="H10" s="79">
        <f aca="true" t="shared" si="2" ref="H10:H27">D10-G10</f>
        <v>0</v>
      </c>
      <c r="J10" s="75" t="s">
        <v>282</v>
      </c>
      <c r="K10" s="308">
        <f>K6-K9</f>
        <v>1126600</v>
      </c>
      <c r="L10" s="80">
        <f aca="true" t="shared" si="3" ref="L10:U10">L6-L9</f>
        <v>0</v>
      </c>
      <c r="M10" s="80">
        <f t="shared" si="3"/>
        <v>0</v>
      </c>
      <c r="N10" s="80">
        <f t="shared" si="3"/>
        <v>0</v>
      </c>
      <c r="O10" s="80">
        <f t="shared" si="3"/>
        <v>10</v>
      </c>
      <c r="P10" s="80">
        <f t="shared" si="3"/>
        <v>0</v>
      </c>
      <c r="Q10" s="80">
        <f t="shared" si="3"/>
        <v>0</v>
      </c>
      <c r="R10" s="80">
        <f t="shared" si="3"/>
        <v>0</v>
      </c>
      <c r="S10" s="80">
        <f t="shared" si="3"/>
        <v>0</v>
      </c>
      <c r="T10" s="80">
        <f t="shared" si="3"/>
        <v>0</v>
      </c>
      <c r="U10" s="80">
        <f t="shared" si="3"/>
        <v>1126610</v>
      </c>
      <c r="W10" s="72">
        <v>12</v>
      </c>
      <c r="X10" s="72">
        <v>0</v>
      </c>
      <c r="Y10" s="72">
        <v>0</v>
      </c>
      <c r="Z10" s="72">
        <v>0</v>
      </c>
      <c r="AA10" s="72">
        <v>480</v>
      </c>
    </row>
    <row r="11" spans="1:27" ht="18.75">
      <c r="A11" s="76">
        <v>3</v>
      </c>
      <c r="B11" s="77" t="s">
        <v>59</v>
      </c>
      <c r="C11" s="76" t="s">
        <v>301</v>
      </c>
      <c r="D11" s="72">
        <v>0</v>
      </c>
      <c r="E11" s="72">
        <v>0</v>
      </c>
      <c r="F11" s="72">
        <v>0</v>
      </c>
      <c r="G11" s="79">
        <f t="shared" si="1"/>
        <v>0</v>
      </c>
      <c r="H11" s="79">
        <f t="shared" si="2"/>
        <v>0</v>
      </c>
      <c r="W11" s="72" t="s">
        <v>356</v>
      </c>
      <c r="X11" s="72">
        <f>SUM(X7:X10)</f>
        <v>55</v>
      </c>
      <c r="Y11" s="72">
        <f>SUM(Y7:Y10)</f>
        <v>58</v>
      </c>
      <c r="Z11" s="72">
        <f>SUM(Z7:Z10)</f>
        <v>55</v>
      </c>
      <c r="AA11" s="72">
        <f>SUM(AA7:AA10)</f>
        <v>640</v>
      </c>
    </row>
    <row r="12" spans="1:21" ht="20.25">
      <c r="A12" s="76">
        <v>4</v>
      </c>
      <c r="B12" s="78" t="s">
        <v>273</v>
      </c>
      <c r="C12" s="76" t="s">
        <v>301</v>
      </c>
      <c r="D12" s="72">
        <v>0</v>
      </c>
      <c r="E12" s="72">
        <v>0</v>
      </c>
      <c r="F12" s="72">
        <v>0</v>
      </c>
      <c r="G12" s="79">
        <f t="shared" si="1"/>
        <v>0</v>
      </c>
      <c r="H12" s="79">
        <f t="shared" si="2"/>
        <v>0</v>
      </c>
      <c r="J12" s="380" t="s">
        <v>463</v>
      </c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</row>
    <row r="13" spans="1:28" ht="18.75">
      <c r="A13" s="76">
        <v>5</v>
      </c>
      <c r="B13" s="77" t="s">
        <v>274</v>
      </c>
      <c r="C13" s="76" t="s">
        <v>302</v>
      </c>
      <c r="D13" s="72">
        <v>0</v>
      </c>
      <c r="E13" s="72">
        <v>0</v>
      </c>
      <c r="F13" s="72">
        <v>0</v>
      </c>
      <c r="G13" s="79">
        <f t="shared" si="1"/>
        <v>0</v>
      </c>
      <c r="H13" s="79">
        <f t="shared" si="2"/>
        <v>0</v>
      </c>
      <c r="J13" s="81" t="s">
        <v>279</v>
      </c>
      <c r="K13" s="307" t="s">
        <v>33</v>
      </c>
      <c r="L13" s="82" t="s">
        <v>34</v>
      </c>
      <c r="M13" s="82" t="s">
        <v>35</v>
      </c>
      <c r="N13" s="82" t="s">
        <v>20</v>
      </c>
      <c r="O13" s="82" t="s">
        <v>26</v>
      </c>
      <c r="P13" s="82" t="s">
        <v>280</v>
      </c>
      <c r="Q13" s="82" t="s">
        <v>46</v>
      </c>
      <c r="R13" s="82" t="s">
        <v>281</v>
      </c>
      <c r="S13" s="82" t="s">
        <v>24</v>
      </c>
      <c r="T13" s="82" t="s">
        <v>24</v>
      </c>
      <c r="U13" s="82" t="s">
        <v>41</v>
      </c>
      <c r="W13" s="356" t="s">
        <v>391</v>
      </c>
      <c r="X13" s="356"/>
      <c r="Y13" s="356"/>
      <c r="Z13" s="356"/>
      <c r="AA13" s="356"/>
      <c r="AB13" s="356"/>
    </row>
    <row r="14" spans="1:30" ht="30">
      <c r="A14" s="76">
        <v>6</v>
      </c>
      <c r="B14" s="77" t="s">
        <v>60</v>
      </c>
      <c r="C14" s="76" t="s">
        <v>303</v>
      </c>
      <c r="D14" s="72">
        <v>4</v>
      </c>
      <c r="E14" s="72">
        <v>2</v>
      </c>
      <c r="F14" s="72">
        <v>2</v>
      </c>
      <c r="G14" s="79">
        <v>4</v>
      </c>
      <c r="H14" s="79">
        <f t="shared" si="2"/>
        <v>0</v>
      </c>
      <c r="J14" s="81" t="s">
        <v>51</v>
      </c>
      <c r="K14" s="308">
        <v>5336000</v>
      </c>
      <c r="L14" s="71">
        <v>0</v>
      </c>
      <c r="M14" s="71">
        <v>0</v>
      </c>
      <c r="N14" s="71">
        <v>2500</v>
      </c>
      <c r="O14" s="71">
        <v>2500</v>
      </c>
      <c r="P14" s="71">
        <v>0</v>
      </c>
      <c r="Q14" s="71">
        <v>0</v>
      </c>
      <c r="R14" s="71">
        <v>4950</v>
      </c>
      <c r="S14" s="71">
        <v>0</v>
      </c>
      <c r="T14" s="71">
        <v>0</v>
      </c>
      <c r="U14" s="80">
        <f>SUM(K14:T14)</f>
        <v>5345950</v>
      </c>
      <c r="W14" s="123" t="s">
        <v>390</v>
      </c>
      <c r="X14" s="123" t="s">
        <v>38</v>
      </c>
      <c r="Y14" s="123" t="s">
        <v>387</v>
      </c>
      <c r="Z14" s="123" t="s">
        <v>388</v>
      </c>
      <c r="AA14" s="123" t="s">
        <v>389</v>
      </c>
      <c r="AB14" s="123" t="s">
        <v>41</v>
      </c>
      <c r="AC14" s="48"/>
      <c r="AD14" s="48">
        <f>275/5</f>
        <v>55</v>
      </c>
    </row>
    <row r="15" spans="1:30" ht="34.5" customHeight="1">
      <c r="A15" s="76">
        <v>7</v>
      </c>
      <c r="B15" s="78" t="s">
        <v>275</v>
      </c>
      <c r="C15" s="76" t="s">
        <v>303</v>
      </c>
      <c r="D15" s="72">
        <v>0</v>
      </c>
      <c r="E15" s="72">
        <v>0</v>
      </c>
      <c r="F15" s="72">
        <v>0</v>
      </c>
      <c r="G15" s="79">
        <f t="shared" si="1"/>
        <v>0</v>
      </c>
      <c r="H15" s="79">
        <f t="shared" si="2"/>
        <v>0</v>
      </c>
      <c r="J15" s="313" t="s">
        <v>464</v>
      </c>
      <c r="K15" s="308">
        <f>2277459-51371</f>
        <v>2226088</v>
      </c>
      <c r="L15" s="71">
        <v>0</v>
      </c>
      <c r="M15" s="71">
        <v>0</v>
      </c>
      <c r="N15" s="71">
        <v>2500</v>
      </c>
      <c r="O15" s="71">
        <v>0</v>
      </c>
      <c r="P15" s="71">
        <v>0</v>
      </c>
      <c r="Q15" s="71">
        <v>0</v>
      </c>
      <c r="R15" s="71">
        <v>1650</v>
      </c>
      <c r="S15" s="71">
        <v>0</v>
      </c>
      <c r="T15" s="71">
        <v>0</v>
      </c>
      <c r="U15" s="80">
        <f>SUM(K15:T15)</f>
        <v>2230238</v>
      </c>
      <c r="W15" s="124" t="s">
        <v>385</v>
      </c>
      <c r="X15" s="125">
        <v>0</v>
      </c>
      <c r="Y15" s="125">
        <v>0</v>
      </c>
      <c r="Z15" s="125">
        <v>0</v>
      </c>
      <c r="AA15" s="125">
        <v>0</v>
      </c>
      <c r="AB15" s="125">
        <f>SUM(X15:AA15)</f>
        <v>0</v>
      </c>
      <c r="AC15" s="48"/>
      <c r="AD15" s="48"/>
    </row>
    <row r="16" spans="1:30" ht="34.5" customHeight="1">
      <c r="A16" s="76">
        <v>8</v>
      </c>
      <c r="B16" s="77" t="s">
        <v>276</v>
      </c>
      <c r="C16" s="76" t="s">
        <v>303</v>
      </c>
      <c r="D16" s="72">
        <v>0</v>
      </c>
      <c r="E16" s="72">
        <v>0</v>
      </c>
      <c r="F16" s="72">
        <v>0</v>
      </c>
      <c r="G16" s="79">
        <f t="shared" si="1"/>
        <v>0</v>
      </c>
      <c r="H16" s="79">
        <f t="shared" si="2"/>
        <v>0</v>
      </c>
      <c r="J16" s="313" t="s">
        <v>465</v>
      </c>
      <c r="K16" s="308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80">
        <f>SUM(K16:T16)</f>
        <v>0</v>
      </c>
      <c r="W16" s="124" t="s">
        <v>386</v>
      </c>
      <c r="X16" s="125">
        <v>220</v>
      </c>
      <c r="Y16" s="125">
        <v>560</v>
      </c>
      <c r="Z16" s="125">
        <v>0</v>
      </c>
      <c r="AA16" s="125">
        <v>0</v>
      </c>
      <c r="AB16" s="125">
        <f>SUM(X16:AA16)</f>
        <v>780</v>
      </c>
      <c r="AC16" s="48"/>
      <c r="AD16" s="48"/>
    </row>
    <row r="17" spans="1:30" ht="31.5">
      <c r="A17" s="76">
        <v>9</v>
      </c>
      <c r="B17" s="77" t="s">
        <v>61</v>
      </c>
      <c r="C17" s="76" t="s">
        <v>302</v>
      </c>
      <c r="D17" s="72">
        <v>0</v>
      </c>
      <c r="E17" s="72">
        <v>0</v>
      </c>
      <c r="F17" s="72">
        <v>0</v>
      </c>
      <c r="G17" s="79">
        <f t="shared" si="1"/>
        <v>0</v>
      </c>
      <c r="H17" s="79">
        <f t="shared" si="2"/>
        <v>0</v>
      </c>
      <c r="J17" s="313" t="s">
        <v>466</v>
      </c>
      <c r="K17" s="308">
        <f aca="true" t="shared" si="4" ref="K17:U17">SUM(K15:K16)</f>
        <v>2226088</v>
      </c>
      <c r="L17" s="80">
        <f t="shared" si="4"/>
        <v>0</v>
      </c>
      <c r="M17" s="80">
        <f t="shared" si="4"/>
        <v>0</v>
      </c>
      <c r="N17" s="80">
        <f t="shared" si="4"/>
        <v>2500</v>
      </c>
      <c r="O17" s="80">
        <f t="shared" si="4"/>
        <v>0</v>
      </c>
      <c r="P17" s="80">
        <f t="shared" si="4"/>
        <v>0</v>
      </c>
      <c r="Q17" s="80">
        <f t="shared" si="4"/>
        <v>0</v>
      </c>
      <c r="R17" s="80">
        <f t="shared" si="4"/>
        <v>1650</v>
      </c>
      <c r="S17" s="80">
        <f t="shared" si="4"/>
        <v>0</v>
      </c>
      <c r="T17" s="80">
        <f t="shared" si="4"/>
        <v>0</v>
      </c>
      <c r="U17" s="80">
        <f t="shared" si="4"/>
        <v>2230238</v>
      </c>
      <c r="W17" s="124" t="s">
        <v>468</v>
      </c>
      <c r="X17" s="125">
        <v>0</v>
      </c>
      <c r="Y17" s="125">
        <v>0</v>
      </c>
      <c r="Z17" s="125">
        <v>0</v>
      </c>
      <c r="AA17" s="125">
        <v>0</v>
      </c>
      <c r="AB17" s="125">
        <f>SUM(X17:AA17)</f>
        <v>0</v>
      </c>
      <c r="AC17" s="48"/>
      <c r="AD17" s="48"/>
    </row>
    <row r="18" spans="1:28" ht="24" customHeight="1">
      <c r="A18" s="76">
        <v>10</v>
      </c>
      <c r="B18" s="77" t="s">
        <v>268</v>
      </c>
      <c r="C18" s="76" t="s">
        <v>304</v>
      </c>
      <c r="D18" s="72">
        <v>1</v>
      </c>
      <c r="E18" s="72">
        <v>1</v>
      </c>
      <c r="F18" s="72">
        <v>0</v>
      </c>
      <c r="G18" s="79">
        <f t="shared" si="1"/>
        <v>1</v>
      </c>
      <c r="H18" s="79">
        <f t="shared" si="2"/>
        <v>0</v>
      </c>
      <c r="J18" s="75" t="s">
        <v>282</v>
      </c>
      <c r="K18" s="308">
        <f aca="true" t="shared" si="5" ref="K18:U18">K14-K17</f>
        <v>3109912</v>
      </c>
      <c r="L18" s="80">
        <f t="shared" si="5"/>
        <v>0</v>
      </c>
      <c r="M18" s="80">
        <f t="shared" si="5"/>
        <v>0</v>
      </c>
      <c r="N18" s="80">
        <f t="shared" si="5"/>
        <v>0</v>
      </c>
      <c r="O18" s="80">
        <f t="shared" si="5"/>
        <v>2500</v>
      </c>
      <c r="P18" s="80">
        <f t="shared" si="5"/>
        <v>0</v>
      </c>
      <c r="Q18" s="80">
        <f t="shared" si="5"/>
        <v>0</v>
      </c>
      <c r="R18" s="80">
        <f t="shared" si="5"/>
        <v>3300</v>
      </c>
      <c r="S18" s="80">
        <f t="shared" si="5"/>
        <v>0</v>
      </c>
      <c r="T18" s="80">
        <f t="shared" si="5"/>
        <v>0</v>
      </c>
      <c r="U18" s="80">
        <f t="shared" si="5"/>
        <v>3115712</v>
      </c>
      <c r="W18" s="124" t="s">
        <v>469</v>
      </c>
      <c r="X18" s="125">
        <v>580</v>
      </c>
      <c r="Y18" s="125">
        <v>165</v>
      </c>
      <c r="Z18" s="125">
        <v>0</v>
      </c>
      <c r="AA18" s="125">
        <v>0</v>
      </c>
      <c r="AB18" s="125">
        <f>SUM(X18:AA18)</f>
        <v>745</v>
      </c>
    </row>
    <row r="19" spans="1:8" ht="18.75">
      <c r="A19" s="76">
        <v>11</v>
      </c>
      <c r="B19" s="78" t="s">
        <v>277</v>
      </c>
      <c r="C19" s="76" t="s">
        <v>302</v>
      </c>
      <c r="D19" s="72">
        <v>1</v>
      </c>
      <c r="E19" s="72">
        <v>1</v>
      </c>
      <c r="F19" s="72">
        <v>0</v>
      </c>
      <c r="G19" s="79">
        <f t="shared" si="1"/>
        <v>1</v>
      </c>
      <c r="H19" s="79">
        <f t="shared" si="2"/>
        <v>0</v>
      </c>
    </row>
    <row r="20" spans="1:33" ht="20.25">
      <c r="A20" s="76">
        <v>12</v>
      </c>
      <c r="B20" s="77" t="s">
        <v>269</v>
      </c>
      <c r="C20" s="76" t="s">
        <v>302</v>
      </c>
      <c r="D20" s="72">
        <v>5</v>
      </c>
      <c r="E20" s="72">
        <v>4</v>
      </c>
      <c r="F20" s="72">
        <v>1</v>
      </c>
      <c r="G20" s="79">
        <f t="shared" si="1"/>
        <v>5</v>
      </c>
      <c r="H20" s="79">
        <f t="shared" si="2"/>
        <v>0</v>
      </c>
      <c r="J20" s="384" t="s">
        <v>289</v>
      </c>
      <c r="K20" s="384"/>
      <c r="L20" s="384"/>
      <c r="M20" s="384"/>
      <c r="N20" s="366" t="s">
        <v>341</v>
      </c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</row>
    <row r="21" spans="1:33" ht="28.5" customHeight="1">
      <c r="A21" s="76">
        <v>13</v>
      </c>
      <c r="B21" s="77" t="s">
        <v>271</v>
      </c>
      <c r="C21" s="76" t="s">
        <v>302</v>
      </c>
      <c r="D21" s="72">
        <v>0</v>
      </c>
      <c r="E21" s="72">
        <v>0</v>
      </c>
      <c r="F21" s="72">
        <v>0</v>
      </c>
      <c r="G21" s="79">
        <f t="shared" si="1"/>
        <v>0</v>
      </c>
      <c r="H21" s="79">
        <f t="shared" si="2"/>
        <v>0</v>
      </c>
      <c r="J21" s="364" t="s">
        <v>471</v>
      </c>
      <c r="K21" s="364"/>
      <c r="L21" s="364"/>
      <c r="M21" s="364"/>
      <c r="N21" s="362" t="s">
        <v>119</v>
      </c>
      <c r="O21" s="361" t="s">
        <v>332</v>
      </c>
      <c r="P21" s="361"/>
      <c r="Q21" s="361" t="s">
        <v>335</v>
      </c>
      <c r="R21" s="361"/>
      <c r="S21" s="361" t="s">
        <v>336</v>
      </c>
      <c r="T21" s="361"/>
      <c r="U21" s="361" t="s">
        <v>337</v>
      </c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</row>
    <row r="22" spans="1:33" ht="18.75">
      <c r="A22" s="76">
        <v>14</v>
      </c>
      <c r="B22" s="77" t="s">
        <v>278</v>
      </c>
      <c r="C22" s="76" t="s">
        <v>304</v>
      </c>
      <c r="D22" s="72">
        <v>0</v>
      </c>
      <c r="E22" s="72">
        <v>0</v>
      </c>
      <c r="F22" s="72">
        <v>0</v>
      </c>
      <c r="G22" s="79">
        <f t="shared" si="1"/>
        <v>0</v>
      </c>
      <c r="H22" s="79">
        <f t="shared" si="2"/>
        <v>0</v>
      </c>
      <c r="J22" s="364" t="s">
        <v>503</v>
      </c>
      <c r="K22" s="364"/>
      <c r="L22" s="364"/>
      <c r="M22" s="364"/>
      <c r="N22" s="362"/>
      <c r="O22" s="361"/>
      <c r="P22" s="361"/>
      <c r="Q22" s="361"/>
      <c r="R22" s="361"/>
      <c r="S22" s="361"/>
      <c r="T22" s="361"/>
      <c r="U22" s="362" t="s">
        <v>173</v>
      </c>
      <c r="V22" s="362"/>
      <c r="W22" s="362" t="s">
        <v>338</v>
      </c>
      <c r="X22" s="362"/>
      <c r="Y22" s="362" t="s">
        <v>339</v>
      </c>
      <c r="Z22" s="362"/>
      <c r="AA22" s="362" t="s">
        <v>14</v>
      </c>
      <c r="AB22" s="362"/>
      <c r="AC22" s="362" t="s">
        <v>342</v>
      </c>
      <c r="AD22" s="362"/>
      <c r="AE22" s="362" t="s">
        <v>340</v>
      </c>
      <c r="AF22" s="362"/>
      <c r="AG22" s="362"/>
    </row>
    <row r="23" spans="1:33" ht="31.5">
      <c r="A23" s="76">
        <v>15</v>
      </c>
      <c r="B23" s="77" t="s">
        <v>267</v>
      </c>
      <c r="C23" s="76" t="s">
        <v>305</v>
      </c>
      <c r="D23" s="72">
        <v>1</v>
      </c>
      <c r="E23" s="72">
        <v>0</v>
      </c>
      <c r="F23" s="72">
        <v>0</v>
      </c>
      <c r="G23" s="79">
        <f t="shared" si="1"/>
        <v>0</v>
      </c>
      <c r="H23" s="79">
        <f t="shared" si="2"/>
        <v>1</v>
      </c>
      <c r="J23" s="367" t="s">
        <v>504</v>
      </c>
      <c r="K23" s="368"/>
      <c r="L23" s="368"/>
      <c r="M23" s="369"/>
      <c r="N23" s="362"/>
      <c r="O23" s="103" t="s">
        <v>334</v>
      </c>
      <c r="P23" s="103" t="s">
        <v>470</v>
      </c>
      <c r="Q23" s="103" t="s">
        <v>334</v>
      </c>
      <c r="R23" s="103" t="s">
        <v>470</v>
      </c>
      <c r="S23" s="103" t="s">
        <v>333</v>
      </c>
      <c r="T23" s="103" t="s">
        <v>334</v>
      </c>
      <c r="U23" s="103" t="s">
        <v>333</v>
      </c>
      <c r="V23" s="103" t="s">
        <v>334</v>
      </c>
      <c r="W23" s="103" t="s">
        <v>333</v>
      </c>
      <c r="X23" s="103" t="s">
        <v>334</v>
      </c>
      <c r="Y23" s="103" t="s">
        <v>333</v>
      </c>
      <c r="Z23" s="103" t="s">
        <v>334</v>
      </c>
      <c r="AA23" s="103" t="s">
        <v>333</v>
      </c>
      <c r="AB23" s="103" t="s">
        <v>334</v>
      </c>
      <c r="AC23" s="103" t="s">
        <v>333</v>
      </c>
      <c r="AD23" s="103" t="s">
        <v>334</v>
      </c>
      <c r="AE23" s="103" t="s">
        <v>345</v>
      </c>
      <c r="AF23" s="103" t="s">
        <v>333</v>
      </c>
      <c r="AG23" s="103" t="s">
        <v>334</v>
      </c>
    </row>
    <row r="24" spans="1:33" ht="18.75">
      <c r="A24" s="76">
        <v>16</v>
      </c>
      <c r="B24" s="77" t="s">
        <v>62</v>
      </c>
      <c r="C24" s="76" t="s">
        <v>305</v>
      </c>
      <c r="D24" s="72">
        <v>0</v>
      </c>
      <c r="E24" s="72">
        <v>0</v>
      </c>
      <c r="F24" s="72">
        <v>0</v>
      </c>
      <c r="G24" s="79">
        <f t="shared" si="1"/>
        <v>0</v>
      </c>
      <c r="H24" s="79">
        <f t="shared" si="2"/>
        <v>0</v>
      </c>
      <c r="J24" s="370"/>
      <c r="K24" s="370"/>
      <c r="L24" s="370"/>
      <c r="M24" s="370"/>
      <c r="N24" s="105" t="s">
        <v>168</v>
      </c>
      <c r="O24" s="104">
        <v>1</v>
      </c>
      <c r="P24" s="104">
        <v>1</v>
      </c>
      <c r="Q24" s="104">
        <v>1</v>
      </c>
      <c r="R24" s="104">
        <v>1</v>
      </c>
      <c r="S24" s="104">
        <v>1</v>
      </c>
      <c r="T24" s="104">
        <v>1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3" t="s">
        <v>184</v>
      </c>
      <c r="AF24" s="104">
        <v>0</v>
      </c>
      <c r="AG24" s="104">
        <v>0</v>
      </c>
    </row>
    <row r="25" spans="1:33" ht="18.75">
      <c r="A25" s="76">
        <v>17</v>
      </c>
      <c r="B25" s="77" t="s">
        <v>272</v>
      </c>
      <c r="C25" s="76" t="s">
        <v>306</v>
      </c>
      <c r="D25" s="72">
        <v>0</v>
      </c>
      <c r="E25" s="72">
        <v>0</v>
      </c>
      <c r="F25" s="72">
        <v>0</v>
      </c>
      <c r="G25" s="79">
        <f t="shared" si="1"/>
        <v>0</v>
      </c>
      <c r="H25" s="79">
        <f t="shared" si="2"/>
        <v>0</v>
      </c>
      <c r="N25" s="105" t="s">
        <v>169</v>
      </c>
      <c r="O25" s="104">
        <v>12</v>
      </c>
      <c r="P25" s="104">
        <v>14</v>
      </c>
      <c r="Q25" s="104">
        <v>12</v>
      </c>
      <c r="R25" s="104">
        <v>14</v>
      </c>
      <c r="S25" s="104">
        <v>12</v>
      </c>
      <c r="T25" s="104">
        <v>14</v>
      </c>
      <c r="U25" s="104">
        <v>0</v>
      </c>
      <c r="V25" s="104">
        <v>0</v>
      </c>
      <c r="W25" s="104">
        <v>0</v>
      </c>
      <c r="X25" s="104">
        <v>0</v>
      </c>
      <c r="Y25" s="104">
        <v>1</v>
      </c>
      <c r="Z25" s="104">
        <v>2</v>
      </c>
      <c r="AA25" s="104">
        <v>11</v>
      </c>
      <c r="AB25" s="104">
        <v>12</v>
      </c>
      <c r="AC25" s="104">
        <v>0</v>
      </c>
      <c r="AD25" s="104">
        <v>0</v>
      </c>
      <c r="AE25" s="103" t="s">
        <v>185</v>
      </c>
      <c r="AF25" s="104">
        <v>1</v>
      </c>
      <c r="AG25" s="104">
        <v>2</v>
      </c>
    </row>
    <row r="26" spans="1:33" ht="18.75">
      <c r="A26" s="76">
        <v>18</v>
      </c>
      <c r="B26" s="77" t="s">
        <v>63</v>
      </c>
      <c r="C26" s="76" t="s">
        <v>306</v>
      </c>
      <c r="D26" s="72">
        <v>0</v>
      </c>
      <c r="E26" s="72">
        <v>0</v>
      </c>
      <c r="F26" s="72">
        <v>0</v>
      </c>
      <c r="G26" s="79">
        <f t="shared" si="1"/>
        <v>0</v>
      </c>
      <c r="H26" s="79">
        <f t="shared" si="2"/>
        <v>0</v>
      </c>
      <c r="N26" s="105" t="s">
        <v>41</v>
      </c>
      <c r="O26" s="104">
        <f>SUM(O24:O25)</f>
        <v>13</v>
      </c>
      <c r="P26" s="104">
        <f aca="true" t="shared" si="6" ref="P26:AD26">SUM(P24:P25)</f>
        <v>15</v>
      </c>
      <c r="Q26" s="104">
        <f t="shared" si="6"/>
        <v>13</v>
      </c>
      <c r="R26" s="104">
        <f t="shared" si="6"/>
        <v>15</v>
      </c>
      <c r="S26" s="104">
        <f t="shared" si="6"/>
        <v>13</v>
      </c>
      <c r="T26" s="104">
        <f t="shared" si="6"/>
        <v>15</v>
      </c>
      <c r="U26" s="104">
        <f t="shared" si="6"/>
        <v>0</v>
      </c>
      <c r="V26" s="104">
        <f t="shared" si="6"/>
        <v>0</v>
      </c>
      <c r="W26" s="104">
        <f t="shared" si="6"/>
        <v>0</v>
      </c>
      <c r="X26" s="104">
        <f t="shared" si="6"/>
        <v>0</v>
      </c>
      <c r="Y26" s="104">
        <f t="shared" si="6"/>
        <v>1</v>
      </c>
      <c r="Z26" s="104">
        <f t="shared" si="6"/>
        <v>2</v>
      </c>
      <c r="AA26" s="104">
        <f t="shared" si="6"/>
        <v>11</v>
      </c>
      <c r="AB26" s="104">
        <f t="shared" si="6"/>
        <v>12</v>
      </c>
      <c r="AC26" s="104">
        <f t="shared" si="6"/>
        <v>0</v>
      </c>
      <c r="AD26" s="104">
        <f t="shared" si="6"/>
        <v>0</v>
      </c>
      <c r="AE26" s="103" t="s">
        <v>41</v>
      </c>
      <c r="AF26" s="104">
        <f>SUM(AF24:AF25)</f>
        <v>1</v>
      </c>
      <c r="AG26" s="104">
        <f>SUM(AG24:AG25)</f>
        <v>2</v>
      </c>
    </row>
    <row r="27" spans="1:29" ht="63">
      <c r="A27" s="76">
        <v>19</v>
      </c>
      <c r="B27" s="77" t="s">
        <v>270</v>
      </c>
      <c r="C27" s="76" t="s">
        <v>306</v>
      </c>
      <c r="D27" s="72">
        <v>2</v>
      </c>
      <c r="E27" s="72">
        <v>1</v>
      </c>
      <c r="F27" s="72">
        <v>0</v>
      </c>
      <c r="G27" s="79">
        <f t="shared" si="1"/>
        <v>1</v>
      </c>
      <c r="H27" s="79">
        <f t="shared" si="2"/>
        <v>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AC27" s="103" t="s">
        <v>399</v>
      </c>
    </row>
    <row r="28" spans="1:29" ht="20.25">
      <c r="A28" s="375" t="s">
        <v>41</v>
      </c>
      <c r="B28" s="376"/>
      <c r="C28" s="377"/>
      <c r="D28" s="79">
        <f>SUM(D9:D27)</f>
        <v>15</v>
      </c>
      <c r="E28" s="79">
        <f>SUM(E9:E27)</f>
        <v>10</v>
      </c>
      <c r="F28" s="79">
        <f>SUM(F9:F27)</f>
        <v>3</v>
      </c>
      <c r="G28" s="79">
        <f>SUM(G9:G27)</f>
        <v>13</v>
      </c>
      <c r="H28" s="79">
        <f>SUM(H9:H27)</f>
        <v>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C28" s="206"/>
    </row>
    <row r="29" spans="1:6" ht="12.75">
      <c r="A29" s="48"/>
      <c r="B29" s="48"/>
      <c r="C29" s="48"/>
      <c r="D29" s="48"/>
      <c r="E29" s="48"/>
      <c r="F29" s="48"/>
    </row>
    <row r="30" spans="1:6" ht="12.75">
      <c r="A30" s="48"/>
      <c r="B30" s="48"/>
      <c r="C30" s="48"/>
      <c r="D30" s="48"/>
      <c r="E30" s="48"/>
      <c r="F30" s="48"/>
    </row>
    <row r="32" spans="1:13" ht="18.75">
      <c r="A32" s="404" t="s">
        <v>208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</row>
    <row r="33" spans="1:25" ht="50.25" customHeight="1">
      <c r="A33" s="83" t="s">
        <v>53</v>
      </c>
      <c r="B33" s="83" t="s">
        <v>43</v>
      </c>
      <c r="C33" s="365" t="s">
        <v>36</v>
      </c>
      <c r="D33" s="365"/>
      <c r="E33" s="365" t="s">
        <v>263</v>
      </c>
      <c r="F33" s="365"/>
      <c r="G33" s="365" t="s">
        <v>264</v>
      </c>
      <c r="H33" s="365"/>
      <c r="I33" s="83" t="s">
        <v>316</v>
      </c>
      <c r="J33" s="83" t="s">
        <v>317</v>
      </c>
      <c r="K33" s="310" t="s">
        <v>497</v>
      </c>
      <c r="L33" s="314" t="s">
        <v>328</v>
      </c>
      <c r="M33" s="83" t="s">
        <v>319</v>
      </c>
      <c r="N33" s="83" t="s">
        <v>320</v>
      </c>
      <c r="O33" s="83" t="s">
        <v>78</v>
      </c>
      <c r="P33" s="83" t="s">
        <v>321</v>
      </c>
      <c r="Q33" s="83" t="s">
        <v>75</v>
      </c>
      <c r="R33" s="83" t="s">
        <v>322</v>
      </c>
      <c r="S33" s="83" t="s">
        <v>323</v>
      </c>
      <c r="T33" s="314" t="s">
        <v>498</v>
      </c>
      <c r="U33" s="111" t="s">
        <v>194</v>
      </c>
      <c r="V33" s="111" t="s">
        <v>265</v>
      </c>
      <c r="W33" s="111" t="s">
        <v>44</v>
      </c>
      <c r="X33" s="111" t="s">
        <v>381</v>
      </c>
      <c r="Y33" s="84"/>
    </row>
    <row r="34" spans="1:25" ht="20.25" customHeight="1">
      <c r="A34" s="70">
        <v>1</v>
      </c>
      <c r="B34" s="3" t="s">
        <v>471</v>
      </c>
      <c r="C34" s="360" t="s">
        <v>362</v>
      </c>
      <c r="D34" s="360"/>
      <c r="E34" s="357" t="s">
        <v>484</v>
      </c>
      <c r="F34" s="357"/>
      <c r="G34" s="357">
        <v>534028</v>
      </c>
      <c r="H34" s="357"/>
      <c r="I34" s="74" t="str">
        <f aca="true" t="shared" si="7" ref="I34:I46">IF(J34&lt;1700,"0",(IF(J34&lt;=2800,"PB-1, 5200-20200",IF(J34&lt;=5400,"PB-2, 9300-34800",IF(J34&lt;=15000,"PB-3, 15600-39100")))))</f>
        <v>PB-3, 15600-39100</v>
      </c>
      <c r="J34" s="74">
        <v>6600</v>
      </c>
      <c r="K34" s="311">
        <v>29930</v>
      </c>
      <c r="L34" s="67">
        <v>30830</v>
      </c>
      <c r="M34" s="74">
        <f aca="true" t="shared" si="8" ref="M34:M43">L34*12</f>
        <v>369960</v>
      </c>
      <c r="N34" s="69">
        <v>42917</v>
      </c>
      <c r="O34" s="73">
        <f aca="true" t="shared" si="9" ref="O34:O43">ROUNDUP((ROUND((L34*3%),0)),-1)*8</f>
        <v>7440</v>
      </c>
      <c r="P34" s="74">
        <f>M34+O34</f>
        <v>377400</v>
      </c>
      <c r="Q34" s="73">
        <f>K34*4+L34*8</f>
        <v>366360</v>
      </c>
      <c r="R34" s="74">
        <v>0</v>
      </c>
      <c r="S34" s="74">
        <v>0</v>
      </c>
      <c r="T34" s="73">
        <f>ROUNDUP(L34*1.03,-1)</f>
        <v>31760</v>
      </c>
      <c r="U34" s="319">
        <v>23527</v>
      </c>
      <c r="V34" s="319">
        <v>32849</v>
      </c>
      <c r="W34" s="320">
        <v>45443</v>
      </c>
      <c r="X34" s="122" t="s">
        <v>382</v>
      </c>
      <c r="Y34" s="69"/>
    </row>
    <row r="35" spans="1:25" ht="20.25" customHeight="1">
      <c r="A35" s="306">
        <v>2</v>
      </c>
      <c r="B35" s="3" t="s">
        <v>472</v>
      </c>
      <c r="C35" s="360" t="s">
        <v>367</v>
      </c>
      <c r="D35" s="360"/>
      <c r="E35" s="357" t="s">
        <v>485</v>
      </c>
      <c r="F35" s="357"/>
      <c r="G35" s="357">
        <v>907954</v>
      </c>
      <c r="H35" s="357"/>
      <c r="I35" s="74" t="str">
        <f t="shared" si="7"/>
        <v>PB-2, 9300-34800</v>
      </c>
      <c r="J35" s="74">
        <v>5400</v>
      </c>
      <c r="K35" s="311">
        <v>25110</v>
      </c>
      <c r="L35" s="67">
        <v>25870</v>
      </c>
      <c r="M35" s="74">
        <f t="shared" si="8"/>
        <v>310440</v>
      </c>
      <c r="N35" s="69">
        <v>42917</v>
      </c>
      <c r="O35" s="73">
        <f t="shared" si="9"/>
        <v>6240</v>
      </c>
      <c r="P35" s="74">
        <f>M35+O35</f>
        <v>316680</v>
      </c>
      <c r="Q35" s="73">
        <f>K35*4+L35*8</f>
        <v>307400</v>
      </c>
      <c r="R35" s="74">
        <v>0</v>
      </c>
      <c r="S35" s="74">
        <v>0</v>
      </c>
      <c r="T35" s="73">
        <f aca="true" t="shared" si="10" ref="T35:T46">ROUNDUP(L35*1.03,-1)</f>
        <v>26650</v>
      </c>
      <c r="U35" s="319">
        <v>25468</v>
      </c>
      <c r="V35" s="319">
        <v>35417</v>
      </c>
      <c r="W35" s="320">
        <v>47391</v>
      </c>
      <c r="X35" s="122" t="s">
        <v>383</v>
      </c>
      <c r="Y35" s="69"/>
    </row>
    <row r="36" spans="1:25" ht="20.25" customHeight="1">
      <c r="A36" s="306">
        <v>3</v>
      </c>
      <c r="B36" s="3" t="s">
        <v>473</v>
      </c>
      <c r="C36" s="360" t="s">
        <v>367</v>
      </c>
      <c r="D36" s="360"/>
      <c r="E36" s="357" t="s">
        <v>486</v>
      </c>
      <c r="F36" s="357"/>
      <c r="G36" s="357">
        <v>1052189</v>
      </c>
      <c r="H36" s="357"/>
      <c r="I36" s="74" t="str">
        <f>IF(J36&lt;1700,"0",(IF(J36&lt;=2800,"PB-1, 5200-20200",IF(J36&lt;=5400,"PB-2, 9300-34800",IF(J36&lt;=15000,"PB-3, 15600-39100")))))</f>
        <v>PB-2, 9300-34800</v>
      </c>
      <c r="J36" s="74">
        <v>4800</v>
      </c>
      <c r="K36" s="311">
        <v>20460</v>
      </c>
      <c r="L36" s="67">
        <v>21080</v>
      </c>
      <c r="M36" s="74">
        <f t="shared" si="8"/>
        <v>252960</v>
      </c>
      <c r="N36" s="69">
        <v>42917</v>
      </c>
      <c r="O36" s="73">
        <f t="shared" si="9"/>
        <v>5120</v>
      </c>
      <c r="P36" s="74">
        <f>M36+O36</f>
        <v>258080</v>
      </c>
      <c r="Q36" s="73">
        <f>K36*4+L36*8</f>
        <v>250480</v>
      </c>
      <c r="R36" s="74">
        <v>0</v>
      </c>
      <c r="S36" s="74"/>
      <c r="T36" s="73">
        <v>0</v>
      </c>
      <c r="U36" s="319">
        <v>27505</v>
      </c>
      <c r="V36" s="319">
        <v>38615</v>
      </c>
      <c r="W36" s="320">
        <v>49429</v>
      </c>
      <c r="X36" s="122" t="s">
        <v>383</v>
      </c>
      <c r="Y36" s="69"/>
    </row>
    <row r="37" spans="1:25" ht="20.25" customHeight="1">
      <c r="A37" s="312">
        <v>4</v>
      </c>
      <c r="B37" s="3" t="s">
        <v>474</v>
      </c>
      <c r="C37" s="360" t="s">
        <v>367</v>
      </c>
      <c r="D37" s="360"/>
      <c r="E37" s="357" t="s">
        <v>487</v>
      </c>
      <c r="F37" s="357"/>
      <c r="G37" s="357">
        <v>743597</v>
      </c>
      <c r="H37" s="357"/>
      <c r="I37" s="74" t="str">
        <f t="shared" si="7"/>
        <v>PB-2, 9300-34800</v>
      </c>
      <c r="J37" s="74">
        <v>4800</v>
      </c>
      <c r="K37" s="311">
        <v>20650</v>
      </c>
      <c r="L37" s="67">
        <v>21270</v>
      </c>
      <c r="M37" s="74">
        <f t="shared" si="8"/>
        <v>255240</v>
      </c>
      <c r="N37" s="69">
        <v>42917</v>
      </c>
      <c r="O37" s="73">
        <f t="shared" si="9"/>
        <v>5120</v>
      </c>
      <c r="P37" s="74">
        <f>M37+O37</f>
        <v>260360</v>
      </c>
      <c r="Q37" s="73">
        <f>K37*4+L37*8</f>
        <v>252760</v>
      </c>
      <c r="R37" s="74">
        <v>0</v>
      </c>
      <c r="S37" s="74">
        <v>0</v>
      </c>
      <c r="T37" s="73">
        <f t="shared" si="10"/>
        <v>21910</v>
      </c>
      <c r="U37" s="319">
        <v>25058</v>
      </c>
      <c r="V37" s="319">
        <v>34792</v>
      </c>
      <c r="W37" s="320">
        <v>46996</v>
      </c>
      <c r="X37" s="122" t="s">
        <v>383</v>
      </c>
      <c r="Y37" s="69"/>
    </row>
    <row r="38" spans="1:25" ht="20.25" customHeight="1">
      <c r="A38" s="312">
        <v>5</v>
      </c>
      <c r="B38" s="3" t="s">
        <v>475</v>
      </c>
      <c r="C38" s="360" t="s">
        <v>367</v>
      </c>
      <c r="D38" s="360"/>
      <c r="E38" s="357" t="s">
        <v>496</v>
      </c>
      <c r="F38" s="357"/>
      <c r="G38" s="357">
        <v>1032405</v>
      </c>
      <c r="H38" s="357"/>
      <c r="I38" s="74" t="str">
        <f t="shared" si="7"/>
        <v>PB-2, 9300-34800</v>
      </c>
      <c r="J38" s="74">
        <v>4200</v>
      </c>
      <c r="K38" s="311">
        <v>17370</v>
      </c>
      <c r="L38" s="67">
        <v>17900</v>
      </c>
      <c r="M38" s="74">
        <f t="shared" si="8"/>
        <v>214800</v>
      </c>
      <c r="N38" s="69">
        <v>42917</v>
      </c>
      <c r="O38" s="73">
        <f t="shared" si="9"/>
        <v>4320</v>
      </c>
      <c r="P38" s="74">
        <f>M38+O38</f>
        <v>219120</v>
      </c>
      <c r="Q38" s="73">
        <f>K38*4+L38*8</f>
        <v>212680</v>
      </c>
      <c r="R38" s="74">
        <v>0</v>
      </c>
      <c r="S38" s="74">
        <v>0</v>
      </c>
      <c r="T38" s="73">
        <f t="shared" si="10"/>
        <v>18440</v>
      </c>
      <c r="U38" s="319">
        <v>29238</v>
      </c>
      <c r="V38" s="319">
        <v>38467</v>
      </c>
      <c r="W38" s="320">
        <v>51166</v>
      </c>
      <c r="X38" s="122" t="s">
        <v>383</v>
      </c>
      <c r="Y38" s="69"/>
    </row>
    <row r="39" spans="1:42" ht="20.25" customHeight="1">
      <c r="A39" s="312">
        <v>6</v>
      </c>
      <c r="B39" s="3" t="s">
        <v>476</v>
      </c>
      <c r="C39" s="360" t="s">
        <v>372</v>
      </c>
      <c r="D39" s="360"/>
      <c r="E39" s="357" t="s">
        <v>488</v>
      </c>
      <c r="F39" s="357"/>
      <c r="G39" s="358">
        <v>740143</v>
      </c>
      <c r="H39" s="359"/>
      <c r="I39" s="74" t="s">
        <v>455</v>
      </c>
      <c r="J39" s="74">
        <v>4800</v>
      </c>
      <c r="K39" s="311">
        <v>20660</v>
      </c>
      <c r="L39" s="67">
        <v>21290</v>
      </c>
      <c r="M39" s="74">
        <f t="shared" si="8"/>
        <v>255480</v>
      </c>
      <c r="N39" s="69">
        <v>42917</v>
      </c>
      <c r="O39" s="73">
        <f t="shared" si="9"/>
        <v>5120</v>
      </c>
      <c r="P39" s="74">
        <f aca="true" t="shared" si="11" ref="P39:P44">M39+O39</f>
        <v>260600</v>
      </c>
      <c r="Q39" s="73">
        <f aca="true" t="shared" si="12" ref="Q39:Q44">K39*4+L39*8</f>
        <v>252960</v>
      </c>
      <c r="R39" s="74">
        <v>0</v>
      </c>
      <c r="S39" s="74">
        <v>0</v>
      </c>
      <c r="T39" s="73">
        <v>0</v>
      </c>
      <c r="U39" s="319">
        <v>25427</v>
      </c>
      <c r="V39" s="319">
        <v>33786</v>
      </c>
      <c r="W39" s="320">
        <v>47361</v>
      </c>
      <c r="X39" s="122" t="s">
        <v>383</v>
      </c>
      <c r="Y39" s="69"/>
      <c r="AN39" s="321">
        <f>SUM(L34)</f>
        <v>30830</v>
      </c>
      <c r="AO39" s="322">
        <f>ROUND(AN39/100*6,0)</f>
        <v>1850</v>
      </c>
      <c r="AP39" s="309">
        <f>SUM(AO39*2)</f>
        <v>3700</v>
      </c>
    </row>
    <row r="40" spans="1:42" ht="20.25" customHeight="1">
      <c r="A40" s="312">
        <v>7</v>
      </c>
      <c r="B40" s="3" t="s">
        <v>477</v>
      </c>
      <c r="C40" s="360" t="s">
        <v>373</v>
      </c>
      <c r="D40" s="360"/>
      <c r="E40" s="357" t="s">
        <v>490</v>
      </c>
      <c r="F40" s="357"/>
      <c r="G40" s="358">
        <v>476298</v>
      </c>
      <c r="H40" s="359"/>
      <c r="I40" s="74" t="s">
        <v>455</v>
      </c>
      <c r="J40" s="74">
        <v>5400</v>
      </c>
      <c r="K40" s="311">
        <v>24800</v>
      </c>
      <c r="L40" s="67">
        <v>25550</v>
      </c>
      <c r="M40" s="74">
        <f t="shared" si="8"/>
        <v>306600</v>
      </c>
      <c r="N40" s="69">
        <v>42917</v>
      </c>
      <c r="O40" s="73">
        <f t="shared" si="9"/>
        <v>6160</v>
      </c>
      <c r="P40" s="74">
        <f t="shared" si="11"/>
        <v>312760</v>
      </c>
      <c r="Q40" s="73">
        <f t="shared" si="12"/>
        <v>303600</v>
      </c>
      <c r="R40" s="74">
        <v>0</v>
      </c>
      <c r="S40" s="74">
        <v>0</v>
      </c>
      <c r="T40" s="73">
        <v>0</v>
      </c>
      <c r="U40" s="319">
        <v>21582</v>
      </c>
      <c r="V40" s="319">
        <v>30170</v>
      </c>
      <c r="W40" s="320">
        <v>43496</v>
      </c>
      <c r="X40" s="122" t="s">
        <v>383</v>
      </c>
      <c r="Y40" s="69"/>
      <c r="AN40" s="321">
        <f>SUM(L35:L48)</f>
        <v>247980</v>
      </c>
      <c r="AO40" s="322">
        <f>ROUND(AN40/100*6,0)</f>
        <v>14879</v>
      </c>
      <c r="AP40" s="309">
        <f>SUM(AO40*2)</f>
        <v>29758</v>
      </c>
    </row>
    <row r="41" spans="1:25" ht="20.25" customHeight="1">
      <c r="A41" s="312">
        <v>8</v>
      </c>
      <c r="B41" s="3" t="s">
        <v>478</v>
      </c>
      <c r="C41" s="360" t="s">
        <v>373</v>
      </c>
      <c r="D41" s="360"/>
      <c r="E41" s="357" t="s">
        <v>493</v>
      </c>
      <c r="F41" s="357"/>
      <c r="G41" s="357">
        <v>542615</v>
      </c>
      <c r="H41" s="357"/>
      <c r="I41" s="74" t="str">
        <f t="shared" si="7"/>
        <v>PB-2, 9300-34800</v>
      </c>
      <c r="J41" s="74">
        <v>5400</v>
      </c>
      <c r="K41" s="311">
        <v>24310</v>
      </c>
      <c r="L41" s="67">
        <v>25040</v>
      </c>
      <c r="M41" s="74">
        <f t="shared" si="8"/>
        <v>300480</v>
      </c>
      <c r="N41" s="69">
        <v>42917</v>
      </c>
      <c r="O41" s="73">
        <f t="shared" si="9"/>
        <v>6080</v>
      </c>
      <c r="P41" s="74">
        <f t="shared" si="11"/>
        <v>306560</v>
      </c>
      <c r="Q41" s="73">
        <f t="shared" si="12"/>
        <v>297560</v>
      </c>
      <c r="R41" s="74">
        <v>0</v>
      </c>
      <c r="S41" s="74">
        <v>0</v>
      </c>
      <c r="T41" s="73">
        <f t="shared" si="10"/>
        <v>25800</v>
      </c>
      <c r="U41" s="319">
        <v>21767</v>
      </c>
      <c r="V41" s="319">
        <v>31000</v>
      </c>
      <c r="W41" s="320">
        <v>43708</v>
      </c>
      <c r="X41" s="122" t="s">
        <v>383</v>
      </c>
      <c r="Y41" s="69"/>
    </row>
    <row r="42" spans="1:25" ht="20.25" customHeight="1">
      <c r="A42" s="312">
        <v>9</v>
      </c>
      <c r="B42" s="3" t="s">
        <v>479</v>
      </c>
      <c r="C42" s="360" t="s">
        <v>373</v>
      </c>
      <c r="D42" s="360"/>
      <c r="E42" s="357" t="s">
        <v>495</v>
      </c>
      <c r="F42" s="357"/>
      <c r="G42" s="357">
        <v>640118</v>
      </c>
      <c r="H42" s="357"/>
      <c r="I42" s="74" t="s">
        <v>455</v>
      </c>
      <c r="J42" s="74">
        <v>4800</v>
      </c>
      <c r="K42" s="311">
        <v>22240</v>
      </c>
      <c r="L42" s="67">
        <v>22910</v>
      </c>
      <c r="M42" s="74">
        <f t="shared" si="8"/>
        <v>274920</v>
      </c>
      <c r="N42" s="69">
        <v>42917</v>
      </c>
      <c r="O42" s="73">
        <f t="shared" si="9"/>
        <v>5520</v>
      </c>
      <c r="P42" s="74">
        <f t="shared" si="11"/>
        <v>280440</v>
      </c>
      <c r="Q42" s="73">
        <f t="shared" si="12"/>
        <v>272240</v>
      </c>
      <c r="R42" s="74">
        <v>0</v>
      </c>
      <c r="S42" s="74">
        <v>0</v>
      </c>
      <c r="T42" s="73">
        <f t="shared" si="10"/>
        <v>23600</v>
      </c>
      <c r="U42" s="319">
        <v>22807</v>
      </c>
      <c r="V42" s="319">
        <v>32344</v>
      </c>
      <c r="W42" s="320">
        <v>44742</v>
      </c>
      <c r="X42" s="122" t="s">
        <v>383</v>
      </c>
      <c r="Y42" s="69"/>
    </row>
    <row r="43" spans="1:25" ht="20.25" customHeight="1">
      <c r="A43" s="312">
        <v>10</v>
      </c>
      <c r="B43" s="3" t="s">
        <v>480</v>
      </c>
      <c r="C43" s="360" t="s">
        <v>373</v>
      </c>
      <c r="D43" s="360"/>
      <c r="E43" s="357" t="s">
        <v>494</v>
      </c>
      <c r="F43" s="357"/>
      <c r="G43" s="358">
        <v>1032636</v>
      </c>
      <c r="H43" s="359"/>
      <c r="I43" s="74" t="str">
        <f t="shared" si="7"/>
        <v>PB-2, 9300-34800</v>
      </c>
      <c r="J43" s="74">
        <v>4200</v>
      </c>
      <c r="K43" s="311">
        <v>17370</v>
      </c>
      <c r="L43" s="67">
        <v>17900</v>
      </c>
      <c r="M43" s="74">
        <f t="shared" si="8"/>
        <v>214800</v>
      </c>
      <c r="N43" s="69">
        <v>42917</v>
      </c>
      <c r="O43" s="73">
        <f t="shared" si="9"/>
        <v>4320</v>
      </c>
      <c r="P43" s="74">
        <f t="shared" si="11"/>
        <v>219120</v>
      </c>
      <c r="Q43" s="73">
        <f t="shared" si="12"/>
        <v>212680</v>
      </c>
      <c r="R43" s="74">
        <v>0</v>
      </c>
      <c r="S43" s="74">
        <v>0</v>
      </c>
      <c r="T43" s="73">
        <f>ROUNDUP(L43*1.03,-1)</f>
        <v>18440</v>
      </c>
      <c r="U43" s="319">
        <v>29407</v>
      </c>
      <c r="V43" s="319">
        <v>38432</v>
      </c>
      <c r="W43" s="320">
        <v>51348</v>
      </c>
      <c r="X43" s="122" t="s">
        <v>383</v>
      </c>
      <c r="Y43" s="69"/>
    </row>
    <row r="44" spans="1:25" ht="20.25" customHeight="1">
      <c r="A44" s="312">
        <v>11</v>
      </c>
      <c r="B44" s="318" t="s">
        <v>481</v>
      </c>
      <c r="C44" s="360" t="s">
        <v>373</v>
      </c>
      <c r="D44" s="360"/>
      <c r="E44" s="357" t="s">
        <v>489</v>
      </c>
      <c r="F44" s="357"/>
      <c r="G44" s="358">
        <v>907442</v>
      </c>
      <c r="H44" s="359"/>
      <c r="I44" s="74" t="str">
        <f t="shared" si="7"/>
        <v>PB-2, 9300-34800</v>
      </c>
      <c r="J44" s="74">
        <v>4800</v>
      </c>
      <c r="K44" s="311">
        <v>20590</v>
      </c>
      <c r="L44" s="67">
        <v>21210</v>
      </c>
      <c r="M44" s="74">
        <f>L44*12</f>
        <v>254520</v>
      </c>
      <c r="N44" s="69">
        <v>42917</v>
      </c>
      <c r="O44" s="73">
        <f>ROUNDUP((ROUND((L44*3%),0)),-1)*8</f>
        <v>5120</v>
      </c>
      <c r="P44" s="74">
        <f t="shared" si="11"/>
        <v>259640</v>
      </c>
      <c r="Q44" s="73">
        <f t="shared" si="12"/>
        <v>252040</v>
      </c>
      <c r="R44" s="74">
        <v>0</v>
      </c>
      <c r="S44" s="74">
        <v>0</v>
      </c>
      <c r="T44" s="73">
        <f>ROUNDUP(L44*1.03,-1)</f>
        <v>21850</v>
      </c>
      <c r="U44" s="319">
        <v>27284</v>
      </c>
      <c r="V44" s="319">
        <v>35103</v>
      </c>
      <c r="W44" s="320">
        <v>49217</v>
      </c>
      <c r="X44" s="122" t="s">
        <v>383</v>
      </c>
      <c r="Y44" s="69"/>
    </row>
    <row r="45" spans="1:25" ht="20.25" customHeight="1">
      <c r="A45" s="312">
        <v>12</v>
      </c>
      <c r="B45" s="3" t="s">
        <v>482</v>
      </c>
      <c r="C45" s="360" t="s">
        <v>371</v>
      </c>
      <c r="D45" s="360"/>
      <c r="E45" s="357" t="s">
        <v>491</v>
      </c>
      <c r="F45" s="357"/>
      <c r="G45" s="357">
        <v>682115</v>
      </c>
      <c r="H45" s="357"/>
      <c r="I45" s="74" t="s">
        <v>455</v>
      </c>
      <c r="J45" s="74">
        <v>3600</v>
      </c>
      <c r="K45" s="311">
        <v>16310</v>
      </c>
      <c r="L45" s="67">
        <v>16800</v>
      </c>
      <c r="M45" s="74">
        <f>L45*12</f>
        <v>201600</v>
      </c>
      <c r="N45" s="69">
        <v>42917</v>
      </c>
      <c r="O45" s="73">
        <f>ROUNDUP((ROUND((L45*3%),0)),-1)*8</f>
        <v>4080</v>
      </c>
      <c r="P45" s="74">
        <f>M45+O45</f>
        <v>205680</v>
      </c>
      <c r="Q45" s="73">
        <f>K45*4+L45*8</f>
        <v>199640</v>
      </c>
      <c r="R45" s="74">
        <v>0</v>
      </c>
      <c r="S45" s="74">
        <v>0</v>
      </c>
      <c r="T45" s="73">
        <f t="shared" si="10"/>
        <v>17310</v>
      </c>
      <c r="U45" s="319">
        <v>25979</v>
      </c>
      <c r="V45" s="319">
        <v>33509</v>
      </c>
      <c r="W45" s="320">
        <v>47907</v>
      </c>
      <c r="X45" s="122" t="s">
        <v>383</v>
      </c>
      <c r="Y45" s="69"/>
    </row>
    <row r="46" spans="1:25" ht="20.25" customHeight="1">
      <c r="A46" s="312">
        <v>13</v>
      </c>
      <c r="B46" s="3" t="s">
        <v>483</v>
      </c>
      <c r="C46" s="360" t="s">
        <v>380</v>
      </c>
      <c r="D46" s="360"/>
      <c r="E46" s="357" t="s">
        <v>492</v>
      </c>
      <c r="F46" s="357"/>
      <c r="G46" s="357">
        <v>682813</v>
      </c>
      <c r="H46" s="357"/>
      <c r="I46" s="74" t="str">
        <f t="shared" si="7"/>
        <v>PB-1, 5200-20200</v>
      </c>
      <c r="J46" s="74">
        <v>1900</v>
      </c>
      <c r="K46" s="311">
        <v>10830</v>
      </c>
      <c r="L46" s="67">
        <v>11160</v>
      </c>
      <c r="M46" s="74">
        <f>L46*12</f>
        <v>133920</v>
      </c>
      <c r="N46" s="69">
        <v>42917</v>
      </c>
      <c r="O46" s="73">
        <f>ROUNDUP((ROUND((L46*3%),0)),-1)*8</f>
        <v>2720</v>
      </c>
      <c r="P46" s="74">
        <f>M46+O46</f>
        <v>136640</v>
      </c>
      <c r="Q46" s="73">
        <f>K46*4+L46*8</f>
        <v>132600</v>
      </c>
      <c r="R46" s="74">
        <v>0</v>
      </c>
      <c r="S46" s="74">
        <v>0</v>
      </c>
      <c r="T46" s="73">
        <f t="shared" si="10"/>
        <v>11500</v>
      </c>
      <c r="U46" s="319">
        <v>22929</v>
      </c>
      <c r="V46" s="319">
        <v>33607</v>
      </c>
      <c r="W46" s="320">
        <v>44864</v>
      </c>
      <c r="X46" s="122" t="s">
        <v>383</v>
      </c>
      <c r="Y46" s="69"/>
    </row>
    <row r="47" spans="1:25" ht="20.25" customHeight="1">
      <c r="A47" s="312">
        <v>14</v>
      </c>
      <c r="B47" s="3" t="s">
        <v>456</v>
      </c>
      <c r="C47" s="360"/>
      <c r="D47" s="360"/>
      <c r="E47" s="357"/>
      <c r="F47" s="357"/>
      <c r="G47" s="357"/>
      <c r="H47" s="357"/>
      <c r="I47" s="74"/>
      <c r="J47" s="74"/>
      <c r="K47" s="311"/>
      <c r="L47" s="67"/>
      <c r="M47" s="74"/>
      <c r="N47" s="69"/>
      <c r="O47" s="73"/>
      <c r="P47" s="74"/>
      <c r="Q47" s="73"/>
      <c r="R47" s="74"/>
      <c r="S47" s="74"/>
      <c r="T47" s="73"/>
      <c r="U47" s="69"/>
      <c r="V47" s="69"/>
      <c r="W47" s="69"/>
      <c r="X47" s="122"/>
      <c r="Y47" s="69"/>
    </row>
    <row r="48" spans="1:25" ht="20.25" customHeight="1">
      <c r="A48" s="312">
        <v>15</v>
      </c>
      <c r="B48" s="3" t="s">
        <v>456</v>
      </c>
      <c r="C48" s="360"/>
      <c r="D48" s="360"/>
      <c r="E48" s="357"/>
      <c r="F48" s="357"/>
      <c r="G48" s="357"/>
      <c r="H48" s="357"/>
      <c r="I48" s="74"/>
      <c r="J48" s="74"/>
      <c r="K48" s="311"/>
      <c r="L48" s="67"/>
      <c r="M48" s="74"/>
      <c r="N48" s="69"/>
      <c r="O48" s="73"/>
      <c r="P48" s="74"/>
      <c r="Q48" s="73"/>
      <c r="R48" s="74"/>
      <c r="S48" s="74"/>
      <c r="T48" s="73"/>
      <c r="U48" s="69"/>
      <c r="V48" s="69"/>
      <c r="W48" s="69"/>
      <c r="X48" s="122"/>
      <c r="Y48" s="69"/>
    </row>
    <row r="49" spans="1:25" ht="18.75">
      <c r="A49" s="385" t="s">
        <v>324</v>
      </c>
      <c r="B49" s="386"/>
      <c r="C49" s="360"/>
      <c r="D49" s="360"/>
      <c r="E49" s="357"/>
      <c r="F49" s="357"/>
      <c r="G49" s="357"/>
      <c r="H49" s="357"/>
      <c r="I49" s="74"/>
      <c r="J49" s="74"/>
      <c r="K49" s="311">
        <f>SUM(K34)</f>
        <v>29930</v>
      </c>
      <c r="L49" s="311">
        <f>SUM(L34)</f>
        <v>30830</v>
      </c>
      <c r="M49" s="311">
        <f>SUM(M34)</f>
        <v>369960</v>
      </c>
      <c r="N49" s="67"/>
      <c r="O49" s="67">
        <f aca="true" t="shared" si="13" ref="O49:T49">SUM(O34)</f>
        <v>7440</v>
      </c>
      <c r="P49" s="67">
        <f t="shared" si="13"/>
        <v>377400</v>
      </c>
      <c r="Q49" s="67">
        <f t="shared" si="13"/>
        <v>366360</v>
      </c>
      <c r="R49" s="67">
        <f t="shared" si="13"/>
        <v>0</v>
      </c>
      <c r="S49" s="67">
        <f t="shared" si="13"/>
        <v>0</v>
      </c>
      <c r="T49" s="67">
        <f t="shared" si="13"/>
        <v>31760</v>
      </c>
      <c r="U49" s="74"/>
      <c r="V49" s="74"/>
      <c r="W49" s="69"/>
      <c r="X49" s="69"/>
      <c r="Y49" s="69"/>
    </row>
    <row r="50" spans="1:25" ht="18.75">
      <c r="A50" s="385" t="s">
        <v>325</v>
      </c>
      <c r="B50" s="386"/>
      <c r="C50" s="360"/>
      <c r="D50" s="360"/>
      <c r="E50" s="357"/>
      <c r="F50" s="357"/>
      <c r="G50" s="357"/>
      <c r="H50" s="357"/>
      <c r="I50" s="74"/>
      <c r="J50" s="74"/>
      <c r="K50" s="311">
        <f>K51-K49</f>
        <v>240700</v>
      </c>
      <c r="L50" s="67">
        <f aca="true" t="shared" si="14" ref="L50:T50">L51-L49</f>
        <v>247980</v>
      </c>
      <c r="M50" s="67">
        <f t="shared" si="14"/>
        <v>2975760</v>
      </c>
      <c r="N50" s="67"/>
      <c r="O50" s="67">
        <f t="shared" si="14"/>
        <v>59920</v>
      </c>
      <c r="P50" s="67">
        <f t="shared" si="14"/>
        <v>3035680</v>
      </c>
      <c r="Q50" s="67">
        <f t="shared" si="14"/>
        <v>2946640</v>
      </c>
      <c r="R50" s="67">
        <f t="shared" si="14"/>
        <v>0</v>
      </c>
      <c r="S50" s="67">
        <f t="shared" si="14"/>
        <v>0</v>
      </c>
      <c r="T50" s="67">
        <f t="shared" si="14"/>
        <v>185500</v>
      </c>
      <c r="U50" s="74"/>
      <c r="V50" s="74"/>
      <c r="W50" s="69"/>
      <c r="X50" s="69"/>
      <c r="Y50" s="69"/>
    </row>
    <row r="51" spans="1:25" ht="18.75">
      <c r="A51" s="385" t="s">
        <v>251</v>
      </c>
      <c r="B51" s="386"/>
      <c r="C51" s="360"/>
      <c r="D51" s="360"/>
      <c r="E51" s="357"/>
      <c r="F51" s="357"/>
      <c r="G51" s="357"/>
      <c r="H51" s="357"/>
      <c r="I51" s="74"/>
      <c r="J51" s="74"/>
      <c r="K51" s="311">
        <f>SUM(K34:K48)</f>
        <v>270630</v>
      </c>
      <c r="L51" s="311">
        <f>SUM(L34:L48)</f>
        <v>278810</v>
      </c>
      <c r="M51" s="311">
        <f>SUM(M34:M48)</f>
        <v>3345720</v>
      </c>
      <c r="N51" s="67"/>
      <c r="O51" s="67">
        <f aca="true" t="shared" si="15" ref="O51:T51">SUM(O34:O48)</f>
        <v>67360</v>
      </c>
      <c r="P51" s="67">
        <f t="shared" si="15"/>
        <v>3413080</v>
      </c>
      <c r="Q51" s="67">
        <f t="shared" si="15"/>
        <v>3313000</v>
      </c>
      <c r="R51" s="67">
        <f t="shared" si="15"/>
        <v>0</v>
      </c>
      <c r="S51" s="67">
        <f t="shared" si="15"/>
        <v>0</v>
      </c>
      <c r="T51" s="67">
        <f t="shared" si="15"/>
        <v>217260</v>
      </c>
      <c r="U51" s="74"/>
      <c r="V51" s="74"/>
      <c r="W51" s="69"/>
      <c r="X51" s="69"/>
      <c r="Y51" s="69"/>
    </row>
    <row r="58" spans="3:5" ht="18.75" customHeight="1" hidden="1">
      <c r="C58" s="121" t="s">
        <v>362</v>
      </c>
      <c r="D58" s="120"/>
      <c r="E58" s="121" t="s">
        <v>382</v>
      </c>
    </row>
    <row r="59" spans="3:5" ht="18.75" customHeight="1" hidden="1">
      <c r="C59" s="121" t="s">
        <v>364</v>
      </c>
      <c r="D59" s="120"/>
      <c r="E59" s="121" t="s">
        <v>383</v>
      </c>
    </row>
    <row r="60" spans="3:5" ht="18.75" customHeight="1" hidden="1">
      <c r="C60" s="121" t="s">
        <v>363</v>
      </c>
      <c r="D60" s="120"/>
      <c r="E60" s="77"/>
    </row>
    <row r="61" spans="3:5" ht="18.75" customHeight="1" hidden="1">
      <c r="C61" s="121" t="s">
        <v>365</v>
      </c>
      <c r="D61" s="120"/>
      <c r="E61" s="78"/>
    </row>
    <row r="62" spans="3:5" ht="18.75" customHeight="1" hidden="1">
      <c r="C62" s="121" t="s">
        <v>366</v>
      </c>
      <c r="D62" s="120"/>
      <c r="E62" s="77"/>
    </row>
    <row r="63" spans="3:5" ht="18.75" customHeight="1" hidden="1">
      <c r="C63" s="121" t="s">
        <v>367</v>
      </c>
      <c r="D63" s="120"/>
      <c r="E63" s="77"/>
    </row>
    <row r="64" spans="3:5" ht="18.75" customHeight="1" hidden="1">
      <c r="C64" s="121" t="s">
        <v>368</v>
      </c>
      <c r="D64" s="120"/>
      <c r="E64" s="78"/>
    </row>
    <row r="65" spans="3:5" ht="18.75" customHeight="1" hidden="1">
      <c r="C65" s="121" t="s">
        <v>369</v>
      </c>
      <c r="D65" s="120"/>
      <c r="E65" s="77"/>
    </row>
    <row r="66" spans="3:5" ht="18.75" customHeight="1" hidden="1">
      <c r="C66" s="121" t="s">
        <v>370</v>
      </c>
      <c r="D66" s="120"/>
      <c r="E66" s="77"/>
    </row>
    <row r="67" spans="3:5" ht="18.75" customHeight="1" hidden="1">
      <c r="C67" s="121" t="s">
        <v>371</v>
      </c>
      <c r="D67" s="120"/>
      <c r="E67" s="77"/>
    </row>
    <row r="68" spans="3:5" ht="18.75" customHeight="1" hidden="1">
      <c r="C68" s="121" t="s">
        <v>372</v>
      </c>
      <c r="D68" s="120"/>
      <c r="E68" s="78"/>
    </row>
    <row r="69" spans="3:5" ht="18.75" customHeight="1" hidden="1">
      <c r="C69" s="121" t="s">
        <v>373</v>
      </c>
      <c r="D69" s="120"/>
      <c r="E69" s="77"/>
    </row>
    <row r="70" spans="3:5" ht="18.75" customHeight="1" hidden="1">
      <c r="C70" s="121" t="s">
        <v>374</v>
      </c>
      <c r="D70" s="120"/>
      <c r="E70" s="77"/>
    </row>
    <row r="71" spans="3:5" ht="18.75" customHeight="1" hidden="1">
      <c r="C71" s="121" t="s">
        <v>375</v>
      </c>
      <c r="D71" s="120"/>
      <c r="E71" s="77"/>
    </row>
    <row r="72" spans="3:5" ht="18.75" customHeight="1" hidden="1">
      <c r="C72" s="121" t="s">
        <v>376</v>
      </c>
      <c r="D72" s="120"/>
      <c r="E72" s="77"/>
    </row>
    <row r="73" spans="3:5" ht="18.75" customHeight="1" hidden="1">
      <c r="C73" s="121" t="s">
        <v>377</v>
      </c>
      <c r="D73" s="120"/>
      <c r="E73" s="77"/>
    </row>
    <row r="74" spans="3:5" ht="18.75" customHeight="1" hidden="1">
      <c r="C74" s="121" t="s">
        <v>378</v>
      </c>
      <c r="D74" s="120"/>
      <c r="E74" s="77"/>
    </row>
    <row r="75" spans="3:5" ht="18.75" customHeight="1" hidden="1">
      <c r="C75" s="121" t="s">
        <v>379</v>
      </c>
      <c r="D75" s="120"/>
      <c r="E75" s="77"/>
    </row>
    <row r="76" spans="3:5" ht="18.75" customHeight="1" hidden="1">
      <c r="C76" s="121" t="s">
        <v>380</v>
      </c>
      <c r="D76" s="120"/>
      <c r="E76" s="77"/>
    </row>
    <row r="77" ht="12.75" hidden="1"/>
  </sheetData>
  <sheetProtection selectLockedCells="1" selectUnlockedCells="1"/>
  <mergeCells count="120">
    <mergeCell ref="A1:U1"/>
    <mergeCell ref="E44:F44"/>
    <mergeCell ref="G44:H44"/>
    <mergeCell ref="G40:H40"/>
    <mergeCell ref="E40:F40"/>
    <mergeCell ref="A32:M32"/>
    <mergeCell ref="C34:D34"/>
    <mergeCell ref="C35:D35"/>
    <mergeCell ref="C37:D37"/>
    <mergeCell ref="C38:D38"/>
    <mergeCell ref="C41:D41"/>
    <mergeCell ref="AE2:AG3"/>
    <mergeCell ref="T2:V2"/>
    <mergeCell ref="K2:P2"/>
    <mergeCell ref="K3:P3"/>
    <mergeCell ref="Y2:AB2"/>
    <mergeCell ref="Q3:V3"/>
    <mergeCell ref="Q2:S2"/>
    <mergeCell ref="X5:Y5"/>
    <mergeCell ref="Z5:AA5"/>
    <mergeCell ref="AC2:AD3"/>
    <mergeCell ref="A6:H6"/>
    <mergeCell ref="E7:F7"/>
    <mergeCell ref="A7:A8"/>
    <mergeCell ref="B7:B8"/>
    <mergeCell ref="C3:J3"/>
    <mergeCell ref="C7:C8"/>
    <mergeCell ref="D7:D8"/>
    <mergeCell ref="E51:F51"/>
    <mergeCell ref="G51:H51"/>
    <mergeCell ref="Y3:AB3"/>
    <mergeCell ref="W2:X2"/>
    <mergeCell ref="W3:X3"/>
    <mergeCell ref="AE5:AF5"/>
    <mergeCell ref="AC5:AD5"/>
    <mergeCell ref="AC4:AF4"/>
    <mergeCell ref="W4:AA4"/>
    <mergeCell ref="W5:W6"/>
    <mergeCell ref="A51:B51"/>
    <mergeCell ref="C49:D49"/>
    <mergeCell ref="E49:F49"/>
    <mergeCell ref="G49:H49"/>
    <mergeCell ref="C50:D50"/>
    <mergeCell ref="E50:F50"/>
    <mergeCell ref="G50:H50"/>
    <mergeCell ref="C51:D51"/>
    <mergeCell ref="A49:B49"/>
    <mergeCell ref="A50:B50"/>
    <mergeCell ref="E46:F46"/>
    <mergeCell ref="E47:F47"/>
    <mergeCell ref="E48:F48"/>
    <mergeCell ref="A28:C28"/>
    <mergeCell ref="J4:U4"/>
    <mergeCell ref="J12:U12"/>
    <mergeCell ref="C5:F5"/>
    <mergeCell ref="G5:I5"/>
    <mergeCell ref="G4:I4"/>
    <mergeCell ref="J20:M20"/>
    <mergeCell ref="G46:H46"/>
    <mergeCell ref="G47:H47"/>
    <mergeCell ref="G48:H48"/>
    <mergeCell ref="E34:F34"/>
    <mergeCell ref="E35:F35"/>
    <mergeCell ref="E37:F37"/>
    <mergeCell ref="E38:F38"/>
    <mergeCell ref="E41:F41"/>
    <mergeCell ref="E42:F42"/>
    <mergeCell ref="E45:F45"/>
    <mergeCell ref="C46:D46"/>
    <mergeCell ref="C47:D47"/>
    <mergeCell ref="C48:D48"/>
    <mergeCell ref="G34:H34"/>
    <mergeCell ref="G35:H35"/>
    <mergeCell ref="G37:H37"/>
    <mergeCell ref="G38:H38"/>
    <mergeCell ref="G41:H41"/>
    <mergeCell ref="G42:H42"/>
    <mergeCell ref="G45:H45"/>
    <mergeCell ref="C42:D42"/>
    <mergeCell ref="C45:D45"/>
    <mergeCell ref="C39:D39"/>
    <mergeCell ref="C44:D44"/>
    <mergeCell ref="C43:D43"/>
    <mergeCell ref="A4:B4"/>
    <mergeCell ref="A2:B2"/>
    <mergeCell ref="A3:B3"/>
    <mergeCell ref="A5:B5"/>
    <mergeCell ref="C4:D4"/>
    <mergeCell ref="E4:F4"/>
    <mergeCell ref="C2:J2"/>
    <mergeCell ref="E36:F36"/>
    <mergeCell ref="G36:H36"/>
    <mergeCell ref="C33:D33"/>
    <mergeCell ref="E33:F33"/>
    <mergeCell ref="G33:H33"/>
    <mergeCell ref="N20:AG20"/>
    <mergeCell ref="U22:V22"/>
    <mergeCell ref="C36:D36"/>
    <mergeCell ref="J23:M23"/>
    <mergeCell ref="J24:M24"/>
    <mergeCell ref="AE22:AG22"/>
    <mergeCell ref="AC22:AD22"/>
    <mergeCell ref="W22:X22"/>
    <mergeCell ref="Y22:Z22"/>
    <mergeCell ref="AA22:AB22"/>
    <mergeCell ref="G7:G8"/>
    <mergeCell ref="H7:H8"/>
    <mergeCell ref="N21:N23"/>
    <mergeCell ref="J21:M21"/>
    <mergeCell ref="J22:M22"/>
    <mergeCell ref="W13:AB13"/>
    <mergeCell ref="E39:F39"/>
    <mergeCell ref="G39:H39"/>
    <mergeCell ref="C40:D40"/>
    <mergeCell ref="E43:F43"/>
    <mergeCell ref="G43:H43"/>
    <mergeCell ref="O21:P22"/>
    <mergeCell ref="Q21:R22"/>
    <mergeCell ref="S21:T22"/>
    <mergeCell ref="U21:AG21"/>
  </mergeCells>
  <dataValidations count="2">
    <dataValidation type="list" allowBlank="1" showInputMessage="1" showErrorMessage="1" sqref="C58:D76 C34:D48">
      <formula1>$C$58:$C$76</formula1>
    </dataValidation>
    <dataValidation type="list" allowBlank="1" showInputMessage="1" showErrorMessage="1" sqref="X34:X48">
      <formula1>catagery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G34"/>
  <sheetViews>
    <sheetView zoomScale="145" zoomScaleNormal="145" zoomScaleSheetLayoutView="130" zoomScalePageLayoutView="0" workbookViewId="0" topLeftCell="A16">
      <selection activeCell="F7" sqref="F7"/>
    </sheetView>
  </sheetViews>
  <sheetFormatPr defaultColWidth="9.140625" defaultRowHeight="12.75"/>
  <cols>
    <col min="1" max="1" width="6.8515625" style="179" customWidth="1"/>
    <col min="2" max="2" width="16.140625" style="179" customWidth="1"/>
    <col min="3" max="4" width="11.57421875" style="179" customWidth="1"/>
    <col min="5" max="5" width="15.7109375" style="179" customWidth="1"/>
    <col min="6" max="6" width="14.57421875" style="179" customWidth="1"/>
    <col min="7" max="7" width="15.00390625" style="179" customWidth="1"/>
    <col min="8" max="8" width="11.8515625" style="179" customWidth="1"/>
    <col min="9" max="9" width="18.421875" style="179" customWidth="1"/>
    <col min="10" max="10" width="10.140625" style="179" customWidth="1"/>
    <col min="11" max="11" width="12.8515625" style="179" customWidth="1"/>
    <col min="12" max="12" width="10.57421875" style="179" customWidth="1"/>
    <col min="13" max="16384" width="9.140625" style="179" customWidth="1"/>
  </cols>
  <sheetData>
    <row r="1" spans="1:7" ht="18.75">
      <c r="A1" s="497" t="str">
        <f>Profile!C2</f>
        <v>dk;kZy; iz/kkukpk;Z jktdh; mPp ek/;fed fo|ky; ihiykn ¼ukxkSj½</v>
      </c>
      <c r="B1" s="497"/>
      <c r="C1" s="497"/>
      <c r="D1" s="497"/>
      <c r="E1" s="497"/>
      <c r="F1" s="497"/>
      <c r="G1" s="182">
        <f>Profile!C4</f>
        <v>1</v>
      </c>
    </row>
    <row r="2" spans="1:7" ht="18.75">
      <c r="A2" s="184" t="s">
        <v>177</v>
      </c>
      <c r="B2" s="184"/>
      <c r="C2" s="185" t="str">
        <f>Profile!C5</f>
        <v>2202-02-109-(01)-[00]-01</v>
      </c>
      <c r="D2" s="185"/>
      <c r="E2" s="184"/>
      <c r="F2" s="185" t="str">
        <f>Profile!G5</f>
        <v>NON  PLAN</v>
      </c>
      <c r="G2" s="186" t="s">
        <v>397</v>
      </c>
    </row>
    <row r="3" spans="1:7" ht="18.75">
      <c r="A3" s="495" t="s">
        <v>163</v>
      </c>
      <c r="B3" s="495"/>
      <c r="C3" s="495"/>
      <c r="D3" s="495"/>
      <c r="E3" s="495"/>
      <c r="F3" s="495"/>
      <c r="G3" s="495"/>
    </row>
    <row r="4" spans="1:7" ht="18.75" customHeight="1">
      <c r="A4" s="490" t="s">
        <v>164</v>
      </c>
      <c r="B4" s="490" t="s">
        <v>165</v>
      </c>
      <c r="C4" s="498" t="s">
        <v>166</v>
      </c>
      <c r="D4" s="499"/>
      <c r="E4" s="490" t="s">
        <v>167</v>
      </c>
      <c r="F4" s="490" t="s">
        <v>329</v>
      </c>
      <c r="G4" s="490" t="s">
        <v>330</v>
      </c>
    </row>
    <row r="5" spans="1:7" ht="46.5" customHeight="1">
      <c r="A5" s="491"/>
      <c r="B5" s="491"/>
      <c r="C5" s="187" t="s">
        <v>329</v>
      </c>
      <c r="D5" s="187" t="s">
        <v>330</v>
      </c>
      <c r="E5" s="491"/>
      <c r="F5" s="491"/>
      <c r="G5" s="491"/>
    </row>
    <row r="6" spans="1:7" ht="21.75" customHeight="1">
      <c r="A6" s="188">
        <v>1</v>
      </c>
      <c r="B6" s="188" t="s">
        <v>168</v>
      </c>
      <c r="C6" s="189">
        <f>Profile!O24</f>
        <v>1</v>
      </c>
      <c r="D6" s="189">
        <f>Profile!P24</f>
        <v>1</v>
      </c>
      <c r="E6" s="190">
        <v>1.25</v>
      </c>
      <c r="F6" s="191">
        <f>'P8G1'!M74</f>
        <v>457950</v>
      </c>
      <c r="G6" s="191">
        <f>'P8G1'!L74</f>
        <v>471750</v>
      </c>
    </row>
    <row r="7" spans="1:7" ht="21.75" customHeight="1">
      <c r="A7" s="188">
        <v>2</v>
      </c>
      <c r="B7" s="188" t="s">
        <v>169</v>
      </c>
      <c r="C7" s="189">
        <f>Profile!O25</f>
        <v>12</v>
      </c>
      <c r="D7" s="189">
        <f>Profile!P25</f>
        <v>14</v>
      </c>
      <c r="E7" s="190">
        <v>1.25</v>
      </c>
      <c r="F7" s="191">
        <f>'P8G1'!M75</f>
        <v>3683300</v>
      </c>
      <c r="G7" s="191">
        <f>'P8G1'!L75</f>
        <v>3794600</v>
      </c>
    </row>
    <row r="8" spans="1:7" s="180" customFormat="1" ht="18.75">
      <c r="A8" s="496" t="s">
        <v>7</v>
      </c>
      <c r="B8" s="496"/>
      <c r="C8" s="192">
        <f>SUM(C6:C7)</f>
        <v>13</v>
      </c>
      <c r="D8" s="192">
        <f>SUM(D6:D7)</f>
        <v>15</v>
      </c>
      <c r="E8" s="192"/>
      <c r="F8" s="192">
        <f>SUM(F6:F7)</f>
        <v>4141250</v>
      </c>
      <c r="G8" s="192">
        <f>SUM(G6:G7)</f>
        <v>4266350</v>
      </c>
    </row>
    <row r="9" spans="1:7" ht="18.75">
      <c r="A9" s="495" t="s">
        <v>170</v>
      </c>
      <c r="B9" s="495"/>
      <c r="C9" s="495"/>
      <c r="D9" s="495"/>
      <c r="E9" s="495"/>
      <c r="F9" s="495"/>
      <c r="G9" s="495"/>
    </row>
    <row r="10" spans="1:7" ht="18.75" customHeight="1">
      <c r="A10" s="188">
        <v>1</v>
      </c>
      <c r="B10" s="188" t="s">
        <v>168</v>
      </c>
      <c r="C10" s="189">
        <f>Profile!Q24</f>
        <v>1</v>
      </c>
      <c r="D10" s="189">
        <f>Profile!R24</f>
        <v>1</v>
      </c>
      <c r="E10" s="190">
        <v>0.1</v>
      </c>
      <c r="F10" s="191">
        <f>'P8G1'!M77</f>
        <v>36636</v>
      </c>
      <c r="G10" s="191">
        <f>'P8G1'!L77</f>
        <v>37740</v>
      </c>
    </row>
    <row r="11" spans="1:7" ht="23.25" customHeight="1">
      <c r="A11" s="188">
        <v>2</v>
      </c>
      <c r="B11" s="188" t="s">
        <v>169</v>
      </c>
      <c r="C11" s="189">
        <f>Profile!Q25</f>
        <v>12</v>
      </c>
      <c r="D11" s="189">
        <f>Profile!R25</f>
        <v>14</v>
      </c>
      <c r="E11" s="190">
        <v>0.1</v>
      </c>
      <c r="F11" s="191">
        <f>'P8G1'!M78</f>
        <v>294664</v>
      </c>
      <c r="G11" s="191">
        <f>'P8G1'!L78</f>
        <v>303568</v>
      </c>
    </row>
    <row r="12" spans="1:7" s="180" customFormat="1" ht="18.75">
      <c r="A12" s="496" t="s">
        <v>7</v>
      </c>
      <c r="B12" s="496"/>
      <c r="C12" s="192">
        <f>SUM(C10:C11)</f>
        <v>13</v>
      </c>
      <c r="D12" s="192">
        <f>SUM(D10:D11)</f>
        <v>15</v>
      </c>
      <c r="E12" s="192"/>
      <c r="F12" s="192">
        <f>SUM(F10:F11)</f>
        <v>331300</v>
      </c>
      <c r="G12" s="192">
        <f>SUM(G10:G11)</f>
        <v>341308</v>
      </c>
    </row>
    <row r="13" spans="1:7" ht="18.75">
      <c r="A13" s="495" t="s">
        <v>171</v>
      </c>
      <c r="B13" s="495"/>
      <c r="C13" s="495"/>
      <c r="D13" s="495"/>
      <c r="E13" s="495"/>
      <c r="F13" s="495"/>
      <c r="G13" s="495"/>
    </row>
    <row r="14" spans="1:7" ht="32.25" customHeight="1">
      <c r="A14" s="188">
        <v>1</v>
      </c>
      <c r="B14" s="188" t="s">
        <v>168</v>
      </c>
      <c r="C14" s="191">
        <f>Profile!S24</f>
        <v>1</v>
      </c>
      <c r="D14" s="191">
        <f>Profile!T24</f>
        <v>1</v>
      </c>
      <c r="E14" s="193" t="s">
        <v>331</v>
      </c>
      <c r="F14" s="191">
        <f>'P8G1'!M80</f>
        <v>3700</v>
      </c>
      <c r="G14" s="191">
        <f>'P8G1'!L80</f>
        <v>0</v>
      </c>
    </row>
    <row r="15" spans="1:7" ht="29.25" customHeight="1">
      <c r="A15" s="188">
        <v>2</v>
      </c>
      <c r="B15" s="188" t="s">
        <v>169</v>
      </c>
      <c r="C15" s="191">
        <f>Profile!S25</f>
        <v>12</v>
      </c>
      <c r="D15" s="191">
        <f>Profile!T25</f>
        <v>14</v>
      </c>
      <c r="E15" s="193" t="s">
        <v>331</v>
      </c>
      <c r="F15" s="191">
        <f>'P8G1'!M81</f>
        <v>29758</v>
      </c>
      <c r="G15" s="191">
        <f>'P8G1'!L81</f>
        <v>0</v>
      </c>
    </row>
    <row r="16" spans="1:7" s="180" customFormat="1" ht="18.75">
      <c r="A16" s="496" t="s">
        <v>7</v>
      </c>
      <c r="B16" s="496"/>
      <c r="C16" s="192">
        <f>SUM(C14:C15)</f>
        <v>13</v>
      </c>
      <c r="D16" s="192">
        <f>SUM(D14:D15)</f>
        <v>15</v>
      </c>
      <c r="E16" s="192"/>
      <c r="F16" s="192">
        <f>SUM(F14:F15)</f>
        <v>33458</v>
      </c>
      <c r="G16" s="192">
        <f>'P8G1'!L82</f>
        <v>0</v>
      </c>
    </row>
    <row r="17" spans="1:7" ht="18.75">
      <c r="A17" s="495" t="s">
        <v>172</v>
      </c>
      <c r="B17" s="495"/>
      <c r="C17" s="495"/>
      <c r="D17" s="495"/>
      <c r="E17" s="495"/>
      <c r="F17" s="495"/>
      <c r="G17" s="495"/>
    </row>
    <row r="18" spans="1:7" ht="19.5" customHeight="1">
      <c r="A18" s="194">
        <v>1</v>
      </c>
      <c r="B18" s="195" t="s">
        <v>173</v>
      </c>
      <c r="C18" s="196">
        <f>Profile!U26</f>
        <v>0</v>
      </c>
      <c r="D18" s="196">
        <f>Profile!V26</f>
        <v>0</v>
      </c>
      <c r="E18" s="196">
        <v>600</v>
      </c>
      <c r="F18" s="196">
        <f>C18*E18</f>
        <v>0</v>
      </c>
      <c r="G18" s="196">
        <f>D18*E18</f>
        <v>0</v>
      </c>
    </row>
    <row r="19" spans="1:7" ht="19.5" customHeight="1">
      <c r="A19" s="194">
        <v>2</v>
      </c>
      <c r="B19" s="195" t="s">
        <v>10</v>
      </c>
      <c r="C19" s="196">
        <f>Profile!W26</f>
        <v>0</v>
      </c>
      <c r="D19" s="196">
        <f>Profile!X26</f>
        <v>0</v>
      </c>
      <c r="E19" s="196">
        <v>900</v>
      </c>
      <c r="F19" s="196">
        <f>C19*E19</f>
        <v>0</v>
      </c>
      <c r="G19" s="196">
        <f>D19*E19</f>
        <v>0</v>
      </c>
    </row>
    <row r="20" spans="1:7" ht="19.5" customHeight="1">
      <c r="A20" s="194">
        <v>3</v>
      </c>
      <c r="B20" s="195" t="s">
        <v>11</v>
      </c>
      <c r="C20" s="196">
        <f>Profile!Y26</f>
        <v>1</v>
      </c>
      <c r="D20" s="196">
        <f>Profile!Z26</f>
        <v>2</v>
      </c>
      <c r="E20" s="196">
        <v>1800</v>
      </c>
      <c r="F20" s="196">
        <f>C20*E20</f>
        <v>1800</v>
      </c>
      <c r="G20" s="196">
        <f>D20*E20</f>
        <v>3600</v>
      </c>
    </row>
    <row r="21" spans="1:7" ht="19.5" customHeight="1">
      <c r="A21" s="194">
        <v>4</v>
      </c>
      <c r="B21" s="195" t="s">
        <v>14</v>
      </c>
      <c r="C21" s="196">
        <f>Profile!AA26</f>
        <v>11</v>
      </c>
      <c r="D21" s="196">
        <f>Profile!AB26</f>
        <v>12</v>
      </c>
      <c r="E21" s="196">
        <v>3387</v>
      </c>
      <c r="F21" s="196">
        <f>C21*E21</f>
        <v>37257</v>
      </c>
      <c r="G21" s="196">
        <f>D21*E21</f>
        <v>40644</v>
      </c>
    </row>
    <row r="22" spans="1:7" s="181" customFormat="1" ht="33" customHeight="1">
      <c r="A22" s="197">
        <v>5</v>
      </c>
      <c r="B22" s="188" t="s">
        <v>174</v>
      </c>
      <c r="C22" s="198">
        <f>Profile!AC25</f>
        <v>0</v>
      </c>
      <c r="D22" s="198">
        <f>Profile!AD26</f>
        <v>0</v>
      </c>
      <c r="E22" s="207">
        <f>Profile!AC28</f>
        <v>0</v>
      </c>
      <c r="F22" s="198">
        <f>C22*E22</f>
        <v>0</v>
      </c>
      <c r="G22" s="198">
        <f>D22*E22</f>
        <v>0</v>
      </c>
    </row>
    <row r="23" spans="1:7" ht="18" customHeight="1">
      <c r="A23" s="492">
        <v>6</v>
      </c>
      <c r="B23" s="199" t="s">
        <v>343</v>
      </c>
      <c r="C23" s="198">
        <f>Profile!AF24</f>
        <v>0</v>
      </c>
      <c r="D23" s="198">
        <f>Profile!AG24</f>
        <v>0</v>
      </c>
      <c r="E23" s="198">
        <v>1650</v>
      </c>
      <c r="F23" s="493">
        <f>C23*E23+C24*E24</f>
        <v>1950</v>
      </c>
      <c r="G23" s="493">
        <f>D23*E23+D24*E24</f>
        <v>3900</v>
      </c>
    </row>
    <row r="24" spans="1:7" ht="18.75" customHeight="1">
      <c r="A24" s="492"/>
      <c r="B24" s="200" t="s">
        <v>344</v>
      </c>
      <c r="C24" s="198">
        <f>Profile!AF25</f>
        <v>1</v>
      </c>
      <c r="D24" s="198">
        <f>Profile!AG25</f>
        <v>2</v>
      </c>
      <c r="E24" s="198">
        <v>1950</v>
      </c>
      <c r="F24" s="494"/>
      <c r="G24" s="494"/>
    </row>
    <row r="25" spans="1:7" ht="18.75" customHeight="1">
      <c r="A25" s="201"/>
      <c r="B25" s="202"/>
      <c r="C25" s="203"/>
      <c r="D25" s="203"/>
      <c r="E25" s="203"/>
      <c r="F25" s="203"/>
      <c r="G25" s="203"/>
    </row>
    <row r="26" spans="1:7" ht="15.75">
      <c r="A26" s="183"/>
      <c r="B26" s="183"/>
      <c r="C26" s="183"/>
      <c r="D26" s="183"/>
      <c r="E26" s="183"/>
      <c r="F26" s="500" t="str">
        <f>Profile!J21</f>
        <v>js[kk 'kekZ</v>
      </c>
      <c r="G26" s="500"/>
    </row>
    <row r="27" spans="1:7" ht="15.75">
      <c r="A27" s="183"/>
      <c r="B27" s="183"/>
      <c r="C27" s="183"/>
      <c r="D27" s="183"/>
      <c r="E27" s="183"/>
      <c r="F27" s="500" t="str">
        <f>Profile!J22</f>
        <v>iz/kkukpk;Z jk-m-ek-fo|ky;] ihiykn </v>
      </c>
      <c r="G27" s="500"/>
    </row>
    <row r="28" spans="1:7" ht="15.75">
      <c r="A28" s="183"/>
      <c r="B28" s="183"/>
      <c r="C28" s="183"/>
      <c r="D28" s="183"/>
      <c r="E28" s="183"/>
      <c r="F28" s="500" t="str">
        <f>Profile!J23</f>
        <v>vkWfQl vkbZ-Mh- 11700</v>
      </c>
      <c r="G28" s="500"/>
    </row>
    <row r="29" spans="1:7" ht="12.75">
      <c r="A29" s="183"/>
      <c r="B29" s="183"/>
      <c r="C29" s="183"/>
      <c r="D29" s="183"/>
      <c r="E29" s="183"/>
      <c r="F29" s="183"/>
      <c r="G29" s="183"/>
    </row>
    <row r="30" spans="1:7" ht="15">
      <c r="A30" s="183"/>
      <c r="B30" s="183"/>
      <c r="C30" s="183"/>
      <c r="D30" s="183"/>
      <c r="E30" s="183"/>
      <c r="F30" s="183"/>
      <c r="G30" s="196">
        <v>10</v>
      </c>
    </row>
    <row r="31" spans="1:7" ht="12.75">
      <c r="A31" s="183"/>
      <c r="B31" s="183"/>
      <c r="C31" s="183"/>
      <c r="D31" s="183"/>
      <c r="E31" s="183"/>
      <c r="F31" s="183"/>
      <c r="G31" s="183"/>
    </row>
    <row r="32" spans="1:7" ht="12.75">
      <c r="A32" s="183"/>
      <c r="B32" s="183"/>
      <c r="C32" s="183"/>
      <c r="D32" s="183"/>
      <c r="E32" s="183"/>
      <c r="F32" s="183"/>
      <c r="G32" s="183"/>
    </row>
    <row r="33" spans="1:7" ht="12.75">
      <c r="A33" s="183"/>
      <c r="B33" s="183"/>
      <c r="C33" s="183"/>
      <c r="D33" s="183"/>
      <c r="E33" s="183"/>
      <c r="F33" s="183"/>
      <c r="G33" s="183"/>
    </row>
    <row r="34" spans="1:7" ht="53.25" customHeight="1">
      <c r="A34" s="433" t="s">
        <v>393</v>
      </c>
      <c r="B34" s="433"/>
      <c r="C34" s="433"/>
      <c r="D34" s="433"/>
      <c r="E34" s="433"/>
      <c r="F34" s="433"/>
      <c r="G34" s="433"/>
    </row>
  </sheetData>
  <sheetProtection/>
  <mergeCells count="21">
    <mergeCell ref="A34:G34"/>
    <mergeCell ref="F28:G28"/>
    <mergeCell ref="A12:B12"/>
    <mergeCell ref="A13:G13"/>
    <mergeCell ref="A16:B16"/>
    <mergeCell ref="A17:G17"/>
    <mergeCell ref="F26:G26"/>
    <mergeCell ref="F27:G27"/>
    <mergeCell ref="A1:F1"/>
    <mergeCell ref="C4:D4"/>
    <mergeCell ref="A4:A5"/>
    <mergeCell ref="B4:B5"/>
    <mergeCell ref="E4:E5"/>
    <mergeCell ref="F4:F5"/>
    <mergeCell ref="G4:G5"/>
    <mergeCell ref="A23:A24"/>
    <mergeCell ref="F23:F24"/>
    <mergeCell ref="G23:G24"/>
    <mergeCell ref="A3:G3"/>
    <mergeCell ref="A8:B8"/>
    <mergeCell ref="A9:G9"/>
  </mergeCells>
  <printOptions/>
  <pageMargins left="0.75" right="0.75" top="1" bottom="1" header="0.5" footer="0.5"/>
  <pageSetup horizontalDpi="360" verticalDpi="36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SheetLayoutView="110" zoomScalePageLayoutView="0" workbookViewId="0" topLeftCell="A3">
      <selection activeCell="M19" sqref="M19"/>
    </sheetView>
  </sheetViews>
  <sheetFormatPr defaultColWidth="9.140625" defaultRowHeight="12.75"/>
  <cols>
    <col min="1" max="1" width="4.28125" style="13" customWidth="1"/>
    <col min="2" max="2" width="18.00390625" style="13" customWidth="1"/>
    <col min="3" max="3" width="15.28125" style="13" customWidth="1"/>
    <col min="4" max="4" width="7.28125" style="13" customWidth="1"/>
    <col min="5" max="5" width="8.57421875" style="13" customWidth="1"/>
    <col min="6" max="6" width="8.140625" style="13" customWidth="1"/>
    <col min="7" max="7" width="8.00390625" style="13" customWidth="1"/>
    <col min="8" max="8" width="8.421875" style="13" customWidth="1"/>
    <col min="9" max="9" width="7.8515625" style="13" customWidth="1"/>
    <col min="10" max="10" width="7.28125" style="13" customWidth="1"/>
    <col min="11" max="11" width="8.421875" style="13" customWidth="1"/>
    <col min="12" max="16384" width="9.140625" style="13" customWidth="1"/>
  </cols>
  <sheetData>
    <row r="1" spans="1:11" ht="20.25">
      <c r="A1" s="466" t="str">
        <f>Profile!C2</f>
        <v>dk;kZy; iz/kkukpk;Z jktdh; mPp ek/;fed fo|ky; ihiykn ¼ukxkSj½</v>
      </c>
      <c r="B1" s="466"/>
      <c r="C1" s="466"/>
      <c r="D1" s="466"/>
      <c r="E1" s="466"/>
      <c r="F1" s="466"/>
      <c r="G1" s="466"/>
      <c r="H1" s="466"/>
      <c r="I1" s="466"/>
      <c r="J1" s="503"/>
      <c r="K1" s="54">
        <f>Profile!C4</f>
        <v>1</v>
      </c>
    </row>
    <row r="2" spans="1:11" ht="23.25">
      <c r="A2" s="30"/>
      <c r="B2" s="317" t="str">
        <f>Profile!C5</f>
        <v>2202-02-109-(01)-[00]-01</v>
      </c>
      <c r="C2" s="317"/>
      <c r="E2" s="30"/>
      <c r="F2" s="316" t="str">
        <f>Profile!G5</f>
        <v>NON  PLAN</v>
      </c>
      <c r="G2" s="30"/>
      <c r="H2" s="30"/>
      <c r="I2" s="19" t="s">
        <v>398</v>
      </c>
      <c r="J2" s="12"/>
      <c r="K2" s="12"/>
    </row>
    <row r="3" spans="1:11" ht="20.25">
      <c r="A3" s="504" t="s">
        <v>154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spans="1:11" ht="15.75">
      <c r="A4" s="505" t="s">
        <v>0</v>
      </c>
      <c r="B4" s="505" t="s">
        <v>155</v>
      </c>
      <c r="C4" s="505" t="s">
        <v>36</v>
      </c>
      <c r="D4" s="501" t="s">
        <v>326</v>
      </c>
      <c r="E4" s="501"/>
      <c r="F4" s="501"/>
      <c r="G4" s="501"/>
      <c r="H4" s="501" t="s">
        <v>327</v>
      </c>
      <c r="I4" s="501"/>
      <c r="J4" s="501"/>
      <c r="K4" s="501"/>
    </row>
    <row r="5" spans="1:11" ht="31.5">
      <c r="A5" s="505"/>
      <c r="B5" s="505"/>
      <c r="C5" s="505"/>
      <c r="D5" s="38" t="s">
        <v>156</v>
      </c>
      <c r="E5" s="38" t="s">
        <v>12</v>
      </c>
      <c r="F5" s="38" t="s">
        <v>157</v>
      </c>
      <c r="G5" s="38" t="s">
        <v>158</v>
      </c>
      <c r="H5" s="38" t="s">
        <v>156</v>
      </c>
      <c r="I5" s="38" t="s">
        <v>12</v>
      </c>
      <c r="J5" s="38" t="s">
        <v>159</v>
      </c>
      <c r="K5" s="38" t="s">
        <v>158</v>
      </c>
    </row>
    <row r="6" spans="1:11" ht="19.5" customHeight="1">
      <c r="A6" s="99">
        <f>Profile!A34</f>
        <v>1</v>
      </c>
      <c r="B6" s="28" t="str">
        <f>Profile!B34</f>
        <v>js[kk 'kekZ</v>
      </c>
      <c r="C6" s="101" t="str">
        <f>Profile!C34</f>
        <v>PRINCIPAL</v>
      </c>
      <c r="D6" s="100">
        <f>Profile!L34</f>
        <v>30830</v>
      </c>
      <c r="E6" s="29">
        <f aca="true" t="shared" si="0" ref="E6:E45">ROUND(D6/2,0)</f>
        <v>15415</v>
      </c>
      <c r="F6" s="29">
        <f>ROUND(E6*113%,0)</f>
        <v>17419</v>
      </c>
      <c r="G6" s="29">
        <f aca="true" t="shared" si="1" ref="G6:G16">SUM(E6:F6)</f>
        <v>32834</v>
      </c>
      <c r="H6" s="29">
        <f>Profile!T34</f>
        <v>31760</v>
      </c>
      <c r="I6" s="29">
        <f aca="true" t="shared" si="2" ref="I6:I45">ROUND(H6/2,0)</f>
        <v>15880</v>
      </c>
      <c r="J6" s="29">
        <f>ROUND(I6*113%,0)</f>
        <v>17944</v>
      </c>
      <c r="K6" s="29">
        <f aca="true" t="shared" si="3" ref="K6:K16">SUM(I6:J6)</f>
        <v>33824</v>
      </c>
    </row>
    <row r="7" spans="1:11" ht="19.5" customHeight="1">
      <c r="A7" s="99">
        <f>Profile!A35</f>
        <v>2</v>
      </c>
      <c r="B7" s="28" t="str">
        <f>Profile!B35</f>
        <v>bY;kl eksgEen</v>
      </c>
      <c r="C7" s="101" t="str">
        <f>Profile!C35</f>
        <v>SEN. TEACHER</v>
      </c>
      <c r="D7" s="100">
        <f>Profile!L35</f>
        <v>25870</v>
      </c>
      <c r="E7" s="29">
        <f t="shared" si="0"/>
        <v>12935</v>
      </c>
      <c r="F7" s="29">
        <f>ROUND(E7*113%,0)</f>
        <v>14617</v>
      </c>
      <c r="G7" s="29">
        <f>SUM(E7:F7)</f>
        <v>27552</v>
      </c>
      <c r="H7" s="29">
        <f>Profile!T35</f>
        <v>26650</v>
      </c>
      <c r="I7" s="29">
        <f t="shared" si="2"/>
        <v>13325</v>
      </c>
      <c r="J7" s="29">
        <f aca="true" t="shared" si="4" ref="J7:J62">ROUND(I7*113%,0)</f>
        <v>15057</v>
      </c>
      <c r="K7" s="29">
        <f>SUM(I7:J7)</f>
        <v>28382</v>
      </c>
    </row>
    <row r="8" spans="1:11" ht="19.5" customHeight="1">
      <c r="A8" s="99">
        <f>Profile!A37</f>
        <v>4</v>
      </c>
      <c r="B8" s="28" t="str">
        <f>Profile!B37</f>
        <v>xksj/ku yky 'kekZ</v>
      </c>
      <c r="C8" s="101" t="str">
        <f>Profile!C37</f>
        <v>SEN. TEACHER</v>
      </c>
      <c r="D8" s="100">
        <f>Profile!L37</f>
        <v>21270</v>
      </c>
      <c r="E8" s="29">
        <f t="shared" si="0"/>
        <v>10635</v>
      </c>
      <c r="F8" s="29">
        <f>ROUND(E8*113%,0)</f>
        <v>12018</v>
      </c>
      <c r="G8" s="29">
        <f t="shared" si="1"/>
        <v>22653</v>
      </c>
      <c r="H8" s="29">
        <f>Profile!T37</f>
        <v>21910</v>
      </c>
      <c r="I8" s="29">
        <f t="shared" si="2"/>
        <v>10955</v>
      </c>
      <c r="J8" s="29">
        <f t="shared" si="4"/>
        <v>12379</v>
      </c>
      <c r="K8" s="29">
        <f t="shared" si="3"/>
        <v>23334</v>
      </c>
    </row>
    <row r="9" spans="1:11" ht="18.75" customHeight="1">
      <c r="A9" s="99">
        <f>Profile!A38</f>
        <v>5</v>
      </c>
      <c r="B9" s="28" t="str">
        <f>Profile!B38</f>
        <v>jkevorkj cSjok</v>
      </c>
      <c r="C9" s="101" t="str">
        <f>Profile!C38</f>
        <v>SEN. TEACHER</v>
      </c>
      <c r="D9" s="100">
        <f>Profile!L38</f>
        <v>17900</v>
      </c>
      <c r="E9" s="29">
        <f t="shared" si="0"/>
        <v>8950</v>
      </c>
      <c r="F9" s="29">
        <f aca="true" t="shared" si="5" ref="F9:F45">ROUND(E9*100%,0)</f>
        <v>8950</v>
      </c>
      <c r="G9" s="29">
        <f t="shared" si="1"/>
        <v>17900</v>
      </c>
      <c r="H9" s="29">
        <f>Profile!T38</f>
        <v>18440</v>
      </c>
      <c r="I9" s="29">
        <f t="shared" si="2"/>
        <v>9220</v>
      </c>
      <c r="J9" s="29">
        <f t="shared" si="4"/>
        <v>10419</v>
      </c>
      <c r="K9" s="29">
        <f t="shared" si="3"/>
        <v>19639</v>
      </c>
    </row>
    <row r="10" spans="1:11" ht="18.75" customHeight="1">
      <c r="A10" s="99">
        <f>Profile!A39</f>
        <v>6</v>
      </c>
      <c r="B10" s="28" t="str">
        <f>Profile!B39</f>
        <v>fy[kek jke</v>
      </c>
      <c r="C10" s="101" t="str">
        <f>Profile!C39</f>
        <v>PET Gr. III</v>
      </c>
      <c r="D10" s="100">
        <f>Profile!L39</f>
        <v>21290</v>
      </c>
      <c r="E10" s="29">
        <f>ROUND(D10/2,0)</f>
        <v>10645</v>
      </c>
      <c r="F10" s="29">
        <f>ROUND(E10*100%,0)</f>
        <v>10645</v>
      </c>
      <c r="G10" s="29">
        <f>SUM(E10:F10)</f>
        <v>21290</v>
      </c>
      <c r="H10" s="29">
        <f>Profile!T39</f>
        <v>0</v>
      </c>
      <c r="I10" s="29">
        <f>ROUND(H10/2,0)</f>
        <v>0</v>
      </c>
      <c r="J10" s="29">
        <f>ROUND(I10*113%,0)</f>
        <v>0</v>
      </c>
      <c r="K10" s="29">
        <f>SUM(I10:J10)</f>
        <v>0</v>
      </c>
    </row>
    <row r="11" spans="1:11" ht="18.75" customHeight="1">
      <c r="A11" s="99">
        <f>Profile!A40</f>
        <v>7</v>
      </c>
      <c r="B11" s="28" t="str">
        <f>Profile!B40</f>
        <v>txnh'k izlkn</v>
      </c>
      <c r="C11" s="101" t="str">
        <f>Profile!C40</f>
        <v>TEACHER</v>
      </c>
      <c r="D11" s="100">
        <f>Profile!L40</f>
        <v>25550</v>
      </c>
      <c r="E11" s="29">
        <f>ROUND(D11/2,0)</f>
        <v>12775</v>
      </c>
      <c r="F11" s="29">
        <f>ROUND(E11*100%,0)</f>
        <v>12775</v>
      </c>
      <c r="G11" s="29">
        <f>SUM(E11:F11)</f>
        <v>25550</v>
      </c>
      <c r="H11" s="29">
        <f>Profile!T40</f>
        <v>0</v>
      </c>
      <c r="I11" s="29">
        <f>ROUND(H11/2,0)</f>
        <v>0</v>
      </c>
      <c r="J11" s="29">
        <f>ROUND(I11*113%,0)</f>
        <v>0</v>
      </c>
      <c r="K11" s="29">
        <f>SUM(I11:J11)</f>
        <v>0</v>
      </c>
    </row>
    <row r="12" spans="1:11" ht="19.5" customHeight="1">
      <c r="A12" s="99">
        <f>Profile!A41</f>
        <v>8</v>
      </c>
      <c r="B12" s="28" t="str">
        <f>Profile!B41</f>
        <v>j.kthr ey</v>
      </c>
      <c r="C12" s="101" t="str">
        <f>Profile!C41</f>
        <v>TEACHER</v>
      </c>
      <c r="D12" s="100">
        <f>Profile!L41</f>
        <v>25040</v>
      </c>
      <c r="E12" s="29">
        <f t="shared" si="0"/>
        <v>12520</v>
      </c>
      <c r="F12" s="29">
        <f>ROUND(E12*113%,0)</f>
        <v>14148</v>
      </c>
      <c r="G12" s="29">
        <f t="shared" si="1"/>
        <v>26668</v>
      </c>
      <c r="H12" s="29">
        <f>Profile!T41</f>
        <v>25800</v>
      </c>
      <c r="I12" s="29">
        <f t="shared" si="2"/>
        <v>12900</v>
      </c>
      <c r="J12" s="29">
        <f t="shared" si="4"/>
        <v>14577</v>
      </c>
      <c r="K12" s="29">
        <f t="shared" si="3"/>
        <v>27477</v>
      </c>
    </row>
    <row r="13" spans="1:11" ht="19.5" customHeight="1">
      <c r="A13" s="99">
        <f>Profile!A42</f>
        <v>9</v>
      </c>
      <c r="B13" s="28" t="str">
        <f>Profile!B42</f>
        <v>Hkaoj yky</v>
      </c>
      <c r="C13" s="101" t="str">
        <f>Profile!C42</f>
        <v>TEACHER</v>
      </c>
      <c r="D13" s="100">
        <f>Profile!L42</f>
        <v>22910</v>
      </c>
      <c r="E13" s="29">
        <f t="shared" si="0"/>
        <v>11455</v>
      </c>
      <c r="F13" s="29">
        <f t="shared" si="5"/>
        <v>11455</v>
      </c>
      <c r="G13" s="29">
        <f t="shared" si="1"/>
        <v>22910</v>
      </c>
      <c r="H13" s="29">
        <f>Profile!T42</f>
        <v>23600</v>
      </c>
      <c r="I13" s="29">
        <f t="shared" si="2"/>
        <v>11800</v>
      </c>
      <c r="J13" s="29">
        <f t="shared" si="4"/>
        <v>13334</v>
      </c>
      <c r="K13" s="29">
        <f t="shared" si="3"/>
        <v>25134</v>
      </c>
    </row>
    <row r="14" spans="1:11" ht="19.5" customHeight="1">
      <c r="A14" s="99">
        <f>Profile!A43</f>
        <v>10</v>
      </c>
      <c r="B14" s="28" t="str">
        <f>Profile!B43</f>
        <v>xksiky jke</v>
      </c>
      <c r="C14" s="101" t="str">
        <f>Profile!C43</f>
        <v>TEACHER</v>
      </c>
      <c r="D14" s="100">
        <f>Profile!L43</f>
        <v>17900</v>
      </c>
      <c r="E14" s="29">
        <f>ROUND(D14/2,0)</f>
        <v>8950</v>
      </c>
      <c r="F14" s="29">
        <f>ROUND(E14*113%,0)</f>
        <v>10114</v>
      </c>
      <c r="G14" s="29">
        <f>SUM(E14:F14)</f>
        <v>19064</v>
      </c>
      <c r="H14" s="29">
        <f>Profile!T43</f>
        <v>18440</v>
      </c>
      <c r="I14" s="29">
        <f>ROUND(H14/2,0)</f>
        <v>9220</v>
      </c>
      <c r="J14" s="29">
        <f>ROUND(I14*113%,0)</f>
        <v>10419</v>
      </c>
      <c r="K14" s="29">
        <f>SUM(I14:J14)</f>
        <v>19639</v>
      </c>
    </row>
    <row r="15" spans="1:11" ht="19.5" customHeight="1">
      <c r="A15" s="99">
        <f>Profile!A44</f>
        <v>11</v>
      </c>
      <c r="B15" s="28" t="str">
        <f>Profile!B44</f>
        <v>'kehe v[rj</v>
      </c>
      <c r="C15" s="101" t="str">
        <f>Profile!C44</f>
        <v>TEACHER</v>
      </c>
      <c r="D15" s="100">
        <f>Profile!L44</f>
        <v>21210</v>
      </c>
      <c r="E15" s="29">
        <f>ROUND(D15/2,0)</f>
        <v>10605</v>
      </c>
      <c r="F15" s="29">
        <f>ROUND(E15*113%,0)</f>
        <v>11984</v>
      </c>
      <c r="G15" s="29">
        <f>SUM(E15:F15)</f>
        <v>22589</v>
      </c>
      <c r="H15" s="29">
        <f>Profile!T44</f>
        <v>21850</v>
      </c>
      <c r="I15" s="29">
        <f>ROUND(H15/2,0)</f>
        <v>10925</v>
      </c>
      <c r="J15" s="29">
        <f>ROUND(I15*113%,0)</f>
        <v>12345</v>
      </c>
      <c r="K15" s="29">
        <f>SUM(I15:J15)</f>
        <v>23270</v>
      </c>
    </row>
    <row r="16" spans="1:11" ht="19.5" customHeight="1">
      <c r="A16" s="99">
        <f>Profile!A45</f>
        <v>12</v>
      </c>
      <c r="B16" s="28" t="str">
        <f>Profile!B45</f>
        <v>lquhy dqekj cksgjk</v>
      </c>
      <c r="C16" s="101" t="str">
        <f>Profile!C45</f>
        <v>CLERCK Gr. I</v>
      </c>
      <c r="D16" s="100">
        <f>Profile!L45</f>
        <v>16800</v>
      </c>
      <c r="E16" s="29">
        <f t="shared" si="0"/>
        <v>8400</v>
      </c>
      <c r="F16" s="29">
        <f t="shared" si="5"/>
        <v>8400</v>
      </c>
      <c r="G16" s="29">
        <f t="shared" si="1"/>
        <v>16800</v>
      </c>
      <c r="H16" s="29">
        <f>Profile!T45</f>
        <v>17310</v>
      </c>
      <c r="I16" s="29">
        <f t="shared" si="2"/>
        <v>8655</v>
      </c>
      <c r="J16" s="29">
        <f t="shared" si="4"/>
        <v>9780</v>
      </c>
      <c r="K16" s="29">
        <f t="shared" si="3"/>
        <v>18435</v>
      </c>
    </row>
    <row r="17" spans="1:11" ht="19.5" customHeight="1">
      <c r="A17" s="99">
        <f>Profile!A46</f>
        <v>13</v>
      </c>
      <c r="B17" s="28" t="str">
        <f>Profile!B46</f>
        <v>iUuk yky</v>
      </c>
      <c r="C17" s="101" t="str">
        <f>Profile!C46</f>
        <v>PEON</v>
      </c>
      <c r="D17" s="100">
        <f>Profile!L46</f>
        <v>11160</v>
      </c>
      <c r="E17" s="29">
        <f t="shared" si="0"/>
        <v>5580</v>
      </c>
      <c r="F17" s="29">
        <f t="shared" si="5"/>
        <v>5580</v>
      </c>
      <c r="G17" s="29">
        <f aca="true" t="shared" si="6" ref="G17:G32">SUM(E17:F17)</f>
        <v>11160</v>
      </c>
      <c r="H17" s="29">
        <f>Profile!T46</f>
        <v>11500</v>
      </c>
      <c r="I17" s="29">
        <f t="shared" si="2"/>
        <v>5750</v>
      </c>
      <c r="J17" s="29">
        <f t="shared" si="4"/>
        <v>6498</v>
      </c>
      <c r="K17" s="29">
        <f aca="true" t="shared" si="7" ref="K17:K32">SUM(I17:J17)</f>
        <v>12248</v>
      </c>
    </row>
    <row r="18" spans="1:11" ht="19.5" customHeight="1">
      <c r="A18" s="99">
        <f>Profile!A47</f>
        <v>14</v>
      </c>
      <c r="B18" s="28" t="str">
        <f>Profile!B47</f>
        <v>fjDr</v>
      </c>
      <c r="C18" s="101">
        <f>Profile!C47</f>
        <v>0</v>
      </c>
      <c r="D18" s="100">
        <f>Profile!L47</f>
        <v>0</v>
      </c>
      <c r="E18" s="29">
        <f t="shared" si="0"/>
        <v>0</v>
      </c>
      <c r="F18" s="29">
        <f t="shared" si="5"/>
        <v>0</v>
      </c>
      <c r="G18" s="29">
        <f t="shared" si="6"/>
        <v>0</v>
      </c>
      <c r="H18" s="29">
        <f>Profile!T47</f>
        <v>0</v>
      </c>
      <c r="I18" s="29">
        <f t="shared" si="2"/>
        <v>0</v>
      </c>
      <c r="J18" s="29">
        <f t="shared" si="4"/>
        <v>0</v>
      </c>
      <c r="K18" s="29">
        <f t="shared" si="7"/>
        <v>0</v>
      </c>
    </row>
    <row r="19" spans="1:11" ht="19.5" customHeight="1">
      <c r="A19" s="99">
        <f>Profile!A48</f>
        <v>15</v>
      </c>
      <c r="B19" s="28" t="str">
        <f>Profile!B48</f>
        <v>fjDr</v>
      </c>
      <c r="C19" s="101">
        <f>Profile!C48</f>
        <v>0</v>
      </c>
      <c r="D19" s="100">
        <f>Profile!L48</f>
        <v>0</v>
      </c>
      <c r="E19" s="29">
        <f t="shared" si="0"/>
        <v>0</v>
      </c>
      <c r="F19" s="29">
        <f t="shared" si="5"/>
        <v>0</v>
      </c>
      <c r="G19" s="29">
        <f t="shared" si="6"/>
        <v>0</v>
      </c>
      <c r="H19" s="29">
        <f>Profile!T48</f>
        <v>0</v>
      </c>
      <c r="I19" s="29">
        <f t="shared" si="2"/>
        <v>0</v>
      </c>
      <c r="J19" s="29">
        <f t="shared" si="4"/>
        <v>0</v>
      </c>
      <c r="K19" s="29">
        <f t="shared" si="7"/>
        <v>0</v>
      </c>
    </row>
    <row r="20" spans="1:11" ht="19.5" customHeight="1" hidden="1">
      <c r="A20" s="99" t="e">
        <f>Profile!#REF!</f>
        <v>#REF!</v>
      </c>
      <c r="B20" s="28" t="e">
        <f>Profile!#REF!</f>
        <v>#REF!</v>
      </c>
      <c r="C20" s="101" t="e">
        <f>Profile!#REF!</f>
        <v>#REF!</v>
      </c>
      <c r="D20" s="100" t="e">
        <f>Profile!#REF!</f>
        <v>#REF!</v>
      </c>
      <c r="E20" s="29" t="e">
        <f t="shared" si="0"/>
        <v>#REF!</v>
      </c>
      <c r="F20" s="29" t="e">
        <f t="shared" si="5"/>
        <v>#REF!</v>
      </c>
      <c r="G20" s="29" t="e">
        <f t="shared" si="6"/>
        <v>#REF!</v>
      </c>
      <c r="H20" s="29" t="e">
        <f>Profile!#REF!</f>
        <v>#REF!</v>
      </c>
      <c r="I20" s="29" t="e">
        <f t="shared" si="2"/>
        <v>#REF!</v>
      </c>
      <c r="J20" s="29" t="e">
        <f t="shared" si="4"/>
        <v>#REF!</v>
      </c>
      <c r="K20" s="29" t="e">
        <f t="shared" si="7"/>
        <v>#REF!</v>
      </c>
    </row>
    <row r="21" spans="1:11" ht="19.5" customHeight="1" hidden="1">
      <c r="A21" s="99" t="e">
        <f>Profile!#REF!</f>
        <v>#REF!</v>
      </c>
      <c r="B21" s="28" t="e">
        <f>Profile!#REF!</f>
        <v>#REF!</v>
      </c>
      <c r="C21" s="101" t="e">
        <f>Profile!#REF!</f>
        <v>#REF!</v>
      </c>
      <c r="D21" s="100" t="e">
        <f>Profile!#REF!</f>
        <v>#REF!</v>
      </c>
      <c r="E21" s="29" t="e">
        <f t="shared" si="0"/>
        <v>#REF!</v>
      </c>
      <c r="F21" s="29" t="e">
        <f t="shared" si="5"/>
        <v>#REF!</v>
      </c>
      <c r="G21" s="29" t="e">
        <f t="shared" si="6"/>
        <v>#REF!</v>
      </c>
      <c r="H21" s="29" t="e">
        <f>Profile!#REF!</f>
        <v>#REF!</v>
      </c>
      <c r="I21" s="29" t="e">
        <f t="shared" si="2"/>
        <v>#REF!</v>
      </c>
      <c r="J21" s="29" t="e">
        <f t="shared" si="4"/>
        <v>#REF!</v>
      </c>
      <c r="K21" s="29" t="e">
        <f t="shared" si="7"/>
        <v>#REF!</v>
      </c>
    </row>
    <row r="22" spans="1:11" ht="19.5" customHeight="1" hidden="1">
      <c r="A22" s="99" t="e">
        <f>Profile!#REF!</f>
        <v>#REF!</v>
      </c>
      <c r="B22" s="28" t="e">
        <f>Profile!#REF!</f>
        <v>#REF!</v>
      </c>
      <c r="C22" s="101" t="e">
        <f>Profile!#REF!</f>
        <v>#REF!</v>
      </c>
      <c r="D22" s="100" t="e">
        <f>Profile!#REF!</f>
        <v>#REF!</v>
      </c>
      <c r="E22" s="29" t="e">
        <f>ROUND(D22/2,0)</f>
        <v>#REF!</v>
      </c>
      <c r="F22" s="29" t="e">
        <f>ROUND(E22*100%,0)</f>
        <v>#REF!</v>
      </c>
      <c r="G22" s="29" t="e">
        <f>SUM(E22:F22)</f>
        <v>#REF!</v>
      </c>
      <c r="H22" s="29" t="e">
        <f>Profile!#REF!</f>
        <v>#REF!</v>
      </c>
      <c r="I22" s="29" t="e">
        <f>ROUND(H22/2,0)</f>
        <v>#REF!</v>
      </c>
      <c r="J22" s="29" t="e">
        <f t="shared" si="4"/>
        <v>#REF!</v>
      </c>
      <c r="K22" s="29" t="e">
        <f>SUM(I22:J22)</f>
        <v>#REF!</v>
      </c>
    </row>
    <row r="23" spans="1:11" ht="19.5" customHeight="1" hidden="1">
      <c r="A23" s="99" t="e">
        <f>Profile!#REF!</f>
        <v>#REF!</v>
      </c>
      <c r="B23" s="28" t="e">
        <f>Profile!#REF!</f>
        <v>#REF!</v>
      </c>
      <c r="C23" s="101" t="e">
        <f>Profile!#REF!</f>
        <v>#REF!</v>
      </c>
      <c r="D23" s="100" t="e">
        <f>Profile!#REF!</f>
        <v>#REF!</v>
      </c>
      <c r="E23" s="29" t="e">
        <f t="shared" si="0"/>
        <v>#REF!</v>
      </c>
      <c r="F23" s="29" t="e">
        <f t="shared" si="5"/>
        <v>#REF!</v>
      </c>
      <c r="G23" s="29" t="e">
        <f t="shared" si="6"/>
        <v>#REF!</v>
      </c>
      <c r="H23" s="29" t="e">
        <f>Profile!#REF!</f>
        <v>#REF!</v>
      </c>
      <c r="I23" s="29" t="e">
        <f t="shared" si="2"/>
        <v>#REF!</v>
      </c>
      <c r="J23" s="29" t="e">
        <f t="shared" si="4"/>
        <v>#REF!</v>
      </c>
      <c r="K23" s="29" t="e">
        <f t="shared" si="7"/>
        <v>#REF!</v>
      </c>
    </row>
    <row r="24" spans="1:11" ht="19.5" customHeight="1" hidden="1">
      <c r="A24" s="99" t="e">
        <f>Profile!#REF!</f>
        <v>#REF!</v>
      </c>
      <c r="B24" s="28" t="e">
        <f>Profile!#REF!</f>
        <v>#REF!</v>
      </c>
      <c r="C24" s="101" t="e">
        <f>Profile!#REF!</f>
        <v>#REF!</v>
      </c>
      <c r="D24" s="100" t="e">
        <f>Profile!#REF!</f>
        <v>#REF!</v>
      </c>
      <c r="E24" s="29" t="e">
        <f t="shared" si="0"/>
        <v>#REF!</v>
      </c>
      <c r="F24" s="29" t="e">
        <f t="shared" si="5"/>
        <v>#REF!</v>
      </c>
      <c r="G24" s="29" t="e">
        <f t="shared" si="6"/>
        <v>#REF!</v>
      </c>
      <c r="H24" s="29" t="e">
        <f>Profile!#REF!</f>
        <v>#REF!</v>
      </c>
      <c r="I24" s="29" t="e">
        <f t="shared" si="2"/>
        <v>#REF!</v>
      </c>
      <c r="J24" s="29" t="e">
        <f t="shared" si="4"/>
        <v>#REF!</v>
      </c>
      <c r="K24" s="29" t="e">
        <f t="shared" si="7"/>
        <v>#REF!</v>
      </c>
    </row>
    <row r="25" spans="1:11" ht="19.5" customHeight="1" hidden="1">
      <c r="A25" s="99" t="e">
        <f>Profile!#REF!</f>
        <v>#REF!</v>
      </c>
      <c r="B25" s="28" t="e">
        <f>Profile!#REF!</f>
        <v>#REF!</v>
      </c>
      <c r="C25" s="101" t="e">
        <f>Profile!#REF!</f>
        <v>#REF!</v>
      </c>
      <c r="D25" s="100" t="e">
        <f>Profile!#REF!</f>
        <v>#REF!</v>
      </c>
      <c r="E25" s="29" t="e">
        <f t="shared" si="0"/>
        <v>#REF!</v>
      </c>
      <c r="F25" s="29" t="e">
        <f t="shared" si="5"/>
        <v>#REF!</v>
      </c>
      <c r="G25" s="29" t="e">
        <f t="shared" si="6"/>
        <v>#REF!</v>
      </c>
      <c r="H25" s="29" t="e">
        <f>Profile!#REF!</f>
        <v>#REF!</v>
      </c>
      <c r="I25" s="29" t="e">
        <f t="shared" si="2"/>
        <v>#REF!</v>
      </c>
      <c r="J25" s="29" t="e">
        <f t="shared" si="4"/>
        <v>#REF!</v>
      </c>
      <c r="K25" s="29" t="e">
        <f t="shared" si="7"/>
        <v>#REF!</v>
      </c>
    </row>
    <row r="26" spans="1:11" ht="19.5" customHeight="1" hidden="1">
      <c r="A26" s="99" t="e">
        <f>Profile!#REF!</f>
        <v>#REF!</v>
      </c>
      <c r="B26" s="28" t="e">
        <f>Profile!#REF!</f>
        <v>#REF!</v>
      </c>
      <c r="C26" s="101" t="e">
        <f>Profile!#REF!</f>
        <v>#REF!</v>
      </c>
      <c r="D26" s="100" t="e">
        <f>Profile!#REF!</f>
        <v>#REF!</v>
      </c>
      <c r="E26" s="29" t="e">
        <f t="shared" si="0"/>
        <v>#REF!</v>
      </c>
      <c r="F26" s="29" t="e">
        <f t="shared" si="5"/>
        <v>#REF!</v>
      </c>
      <c r="G26" s="29" t="e">
        <f t="shared" si="6"/>
        <v>#REF!</v>
      </c>
      <c r="H26" s="29" t="e">
        <f>Profile!#REF!</f>
        <v>#REF!</v>
      </c>
      <c r="I26" s="29" t="e">
        <f t="shared" si="2"/>
        <v>#REF!</v>
      </c>
      <c r="J26" s="29" t="e">
        <f t="shared" si="4"/>
        <v>#REF!</v>
      </c>
      <c r="K26" s="29" t="e">
        <f t="shared" si="7"/>
        <v>#REF!</v>
      </c>
    </row>
    <row r="27" spans="1:11" ht="19.5" customHeight="1" hidden="1">
      <c r="A27" s="99" t="e">
        <f>Profile!#REF!</f>
        <v>#REF!</v>
      </c>
      <c r="B27" s="28" t="e">
        <f>Profile!#REF!</f>
        <v>#REF!</v>
      </c>
      <c r="C27" s="101" t="e">
        <f>Profile!#REF!</f>
        <v>#REF!</v>
      </c>
      <c r="D27" s="100" t="e">
        <f>Profile!#REF!</f>
        <v>#REF!</v>
      </c>
      <c r="E27" s="29" t="e">
        <f t="shared" si="0"/>
        <v>#REF!</v>
      </c>
      <c r="F27" s="29" t="e">
        <f t="shared" si="5"/>
        <v>#REF!</v>
      </c>
      <c r="G27" s="29" t="e">
        <f t="shared" si="6"/>
        <v>#REF!</v>
      </c>
      <c r="H27" s="29" t="e">
        <f>Profile!#REF!</f>
        <v>#REF!</v>
      </c>
      <c r="I27" s="29" t="e">
        <f t="shared" si="2"/>
        <v>#REF!</v>
      </c>
      <c r="J27" s="29" t="e">
        <f t="shared" si="4"/>
        <v>#REF!</v>
      </c>
      <c r="K27" s="29" t="e">
        <f t="shared" si="7"/>
        <v>#REF!</v>
      </c>
    </row>
    <row r="28" spans="1:11" ht="19.5" customHeight="1" hidden="1">
      <c r="A28" s="99" t="e">
        <f>Profile!#REF!</f>
        <v>#REF!</v>
      </c>
      <c r="B28" s="28" t="e">
        <f>Profile!#REF!</f>
        <v>#REF!</v>
      </c>
      <c r="C28" s="101" t="e">
        <f>Profile!#REF!</f>
        <v>#REF!</v>
      </c>
      <c r="D28" s="100" t="e">
        <f>Profile!#REF!</f>
        <v>#REF!</v>
      </c>
      <c r="E28" s="29" t="e">
        <f t="shared" si="0"/>
        <v>#REF!</v>
      </c>
      <c r="F28" s="29" t="e">
        <f t="shared" si="5"/>
        <v>#REF!</v>
      </c>
      <c r="G28" s="29" t="e">
        <f t="shared" si="6"/>
        <v>#REF!</v>
      </c>
      <c r="H28" s="29" t="e">
        <f>Profile!#REF!</f>
        <v>#REF!</v>
      </c>
      <c r="I28" s="29" t="e">
        <f t="shared" si="2"/>
        <v>#REF!</v>
      </c>
      <c r="J28" s="29" t="e">
        <f t="shared" si="4"/>
        <v>#REF!</v>
      </c>
      <c r="K28" s="29" t="e">
        <f t="shared" si="7"/>
        <v>#REF!</v>
      </c>
    </row>
    <row r="29" spans="1:11" ht="19.5" customHeight="1" hidden="1">
      <c r="A29" s="99" t="e">
        <f>Profile!#REF!</f>
        <v>#REF!</v>
      </c>
      <c r="B29" s="28" t="e">
        <f>Profile!#REF!</f>
        <v>#REF!</v>
      </c>
      <c r="C29" s="101" t="e">
        <f>Profile!#REF!</f>
        <v>#REF!</v>
      </c>
      <c r="D29" s="100" t="e">
        <f>Profile!#REF!</f>
        <v>#REF!</v>
      </c>
      <c r="E29" s="29" t="e">
        <f t="shared" si="0"/>
        <v>#REF!</v>
      </c>
      <c r="F29" s="29" t="e">
        <f t="shared" si="5"/>
        <v>#REF!</v>
      </c>
      <c r="G29" s="29" t="e">
        <f t="shared" si="6"/>
        <v>#REF!</v>
      </c>
      <c r="H29" s="29" t="e">
        <f>Profile!#REF!</f>
        <v>#REF!</v>
      </c>
      <c r="I29" s="29" t="e">
        <f t="shared" si="2"/>
        <v>#REF!</v>
      </c>
      <c r="J29" s="29" t="e">
        <f t="shared" si="4"/>
        <v>#REF!</v>
      </c>
      <c r="K29" s="29" t="e">
        <f t="shared" si="7"/>
        <v>#REF!</v>
      </c>
    </row>
    <row r="30" spans="1:11" ht="19.5" customHeight="1" hidden="1">
      <c r="A30" s="99" t="e">
        <f>Profile!#REF!</f>
        <v>#REF!</v>
      </c>
      <c r="B30" s="28" t="e">
        <f>Profile!#REF!</f>
        <v>#REF!</v>
      </c>
      <c r="C30" s="101" t="e">
        <f>Profile!#REF!</f>
        <v>#REF!</v>
      </c>
      <c r="D30" s="100" t="e">
        <f>Profile!#REF!</f>
        <v>#REF!</v>
      </c>
      <c r="E30" s="29" t="e">
        <f t="shared" si="0"/>
        <v>#REF!</v>
      </c>
      <c r="F30" s="29" t="e">
        <f t="shared" si="5"/>
        <v>#REF!</v>
      </c>
      <c r="G30" s="29" t="e">
        <f t="shared" si="6"/>
        <v>#REF!</v>
      </c>
      <c r="H30" s="29" t="e">
        <f>Profile!#REF!</f>
        <v>#REF!</v>
      </c>
      <c r="I30" s="29" t="e">
        <f t="shared" si="2"/>
        <v>#REF!</v>
      </c>
      <c r="J30" s="29" t="e">
        <f t="shared" si="4"/>
        <v>#REF!</v>
      </c>
      <c r="K30" s="29" t="e">
        <f t="shared" si="7"/>
        <v>#REF!</v>
      </c>
    </row>
    <row r="31" spans="1:11" ht="19.5" customHeight="1" hidden="1">
      <c r="A31" s="99" t="e">
        <f>Profile!#REF!</f>
        <v>#REF!</v>
      </c>
      <c r="B31" s="28" t="e">
        <f>Profile!#REF!</f>
        <v>#REF!</v>
      </c>
      <c r="C31" s="101" t="e">
        <f>Profile!#REF!</f>
        <v>#REF!</v>
      </c>
      <c r="D31" s="100" t="e">
        <f>Profile!#REF!</f>
        <v>#REF!</v>
      </c>
      <c r="E31" s="29" t="e">
        <f t="shared" si="0"/>
        <v>#REF!</v>
      </c>
      <c r="F31" s="29" t="e">
        <f t="shared" si="5"/>
        <v>#REF!</v>
      </c>
      <c r="G31" s="29" t="e">
        <f t="shared" si="6"/>
        <v>#REF!</v>
      </c>
      <c r="H31" s="29" t="e">
        <f>Profile!#REF!</f>
        <v>#REF!</v>
      </c>
      <c r="I31" s="29" t="e">
        <f t="shared" si="2"/>
        <v>#REF!</v>
      </c>
      <c r="J31" s="29" t="e">
        <f t="shared" si="4"/>
        <v>#REF!</v>
      </c>
      <c r="K31" s="29" t="e">
        <f t="shared" si="7"/>
        <v>#REF!</v>
      </c>
    </row>
    <row r="32" spans="1:11" ht="19.5" customHeight="1" hidden="1">
      <c r="A32" s="99" t="e">
        <f>Profile!#REF!</f>
        <v>#REF!</v>
      </c>
      <c r="B32" s="28" t="e">
        <f>Profile!#REF!</f>
        <v>#REF!</v>
      </c>
      <c r="C32" s="101" t="e">
        <f>Profile!#REF!</f>
        <v>#REF!</v>
      </c>
      <c r="D32" s="100" t="e">
        <f>Profile!#REF!</f>
        <v>#REF!</v>
      </c>
      <c r="E32" s="29" t="e">
        <f t="shared" si="0"/>
        <v>#REF!</v>
      </c>
      <c r="F32" s="29" t="e">
        <f t="shared" si="5"/>
        <v>#REF!</v>
      </c>
      <c r="G32" s="29" t="e">
        <f t="shared" si="6"/>
        <v>#REF!</v>
      </c>
      <c r="H32" s="29" t="e">
        <f>Profile!#REF!</f>
        <v>#REF!</v>
      </c>
      <c r="I32" s="29" t="e">
        <f t="shared" si="2"/>
        <v>#REF!</v>
      </c>
      <c r="J32" s="29" t="e">
        <f t="shared" si="4"/>
        <v>#REF!</v>
      </c>
      <c r="K32" s="29" t="e">
        <f t="shared" si="7"/>
        <v>#REF!</v>
      </c>
    </row>
    <row r="33" spans="1:11" ht="19.5" customHeight="1" hidden="1">
      <c r="A33" s="99" t="e">
        <f>Profile!#REF!</f>
        <v>#REF!</v>
      </c>
      <c r="B33" s="28" t="e">
        <f>Profile!#REF!</f>
        <v>#REF!</v>
      </c>
      <c r="C33" s="101" t="e">
        <f>Profile!#REF!</f>
        <v>#REF!</v>
      </c>
      <c r="D33" s="100" t="e">
        <f>Profile!#REF!</f>
        <v>#REF!</v>
      </c>
      <c r="E33" s="29" t="e">
        <f t="shared" si="0"/>
        <v>#REF!</v>
      </c>
      <c r="F33" s="29" t="e">
        <f t="shared" si="5"/>
        <v>#REF!</v>
      </c>
      <c r="G33" s="29" t="e">
        <f aca="true" t="shared" si="8" ref="G33:G45">SUM(E33:F33)</f>
        <v>#REF!</v>
      </c>
      <c r="H33" s="29" t="e">
        <f>Profile!#REF!</f>
        <v>#REF!</v>
      </c>
      <c r="I33" s="29" t="e">
        <f t="shared" si="2"/>
        <v>#REF!</v>
      </c>
      <c r="J33" s="29" t="e">
        <f t="shared" si="4"/>
        <v>#REF!</v>
      </c>
      <c r="K33" s="29" t="e">
        <f aca="true" t="shared" si="9" ref="K33:K45">SUM(I33:J33)</f>
        <v>#REF!</v>
      </c>
    </row>
    <row r="34" spans="1:11" ht="19.5" customHeight="1" hidden="1">
      <c r="A34" s="99" t="e">
        <f>Profile!#REF!</f>
        <v>#REF!</v>
      </c>
      <c r="B34" s="28" t="e">
        <f>Profile!#REF!</f>
        <v>#REF!</v>
      </c>
      <c r="C34" s="101" t="e">
        <f>Profile!#REF!</f>
        <v>#REF!</v>
      </c>
      <c r="D34" s="100" t="e">
        <f>Profile!#REF!</f>
        <v>#REF!</v>
      </c>
      <c r="E34" s="29" t="e">
        <f t="shared" si="0"/>
        <v>#REF!</v>
      </c>
      <c r="F34" s="29" t="e">
        <f t="shared" si="5"/>
        <v>#REF!</v>
      </c>
      <c r="G34" s="29" t="e">
        <f t="shared" si="8"/>
        <v>#REF!</v>
      </c>
      <c r="H34" s="29" t="e">
        <f>Profile!#REF!</f>
        <v>#REF!</v>
      </c>
      <c r="I34" s="29" t="e">
        <f t="shared" si="2"/>
        <v>#REF!</v>
      </c>
      <c r="J34" s="29" t="e">
        <f t="shared" si="4"/>
        <v>#REF!</v>
      </c>
      <c r="K34" s="29" t="e">
        <f t="shared" si="9"/>
        <v>#REF!</v>
      </c>
    </row>
    <row r="35" spans="1:11" ht="19.5" customHeight="1" hidden="1">
      <c r="A35" s="99" t="e">
        <f>Profile!#REF!</f>
        <v>#REF!</v>
      </c>
      <c r="B35" s="28" t="e">
        <f>Profile!#REF!</f>
        <v>#REF!</v>
      </c>
      <c r="C35" s="101" t="e">
        <f>Profile!#REF!</f>
        <v>#REF!</v>
      </c>
      <c r="D35" s="100" t="e">
        <f>Profile!#REF!</f>
        <v>#REF!</v>
      </c>
      <c r="E35" s="29" t="e">
        <f t="shared" si="0"/>
        <v>#REF!</v>
      </c>
      <c r="F35" s="29" t="e">
        <f t="shared" si="5"/>
        <v>#REF!</v>
      </c>
      <c r="G35" s="29" t="e">
        <f t="shared" si="8"/>
        <v>#REF!</v>
      </c>
      <c r="H35" s="29" t="e">
        <f>Profile!#REF!</f>
        <v>#REF!</v>
      </c>
      <c r="I35" s="29" t="e">
        <f t="shared" si="2"/>
        <v>#REF!</v>
      </c>
      <c r="J35" s="29" t="e">
        <f t="shared" si="4"/>
        <v>#REF!</v>
      </c>
      <c r="K35" s="29" t="e">
        <f t="shared" si="9"/>
        <v>#REF!</v>
      </c>
    </row>
    <row r="36" spans="1:11" ht="19.5" customHeight="1" hidden="1">
      <c r="A36" s="99" t="e">
        <f>Profile!#REF!</f>
        <v>#REF!</v>
      </c>
      <c r="B36" s="28" t="e">
        <f>Profile!#REF!</f>
        <v>#REF!</v>
      </c>
      <c r="C36" s="101" t="e">
        <f>Profile!#REF!</f>
        <v>#REF!</v>
      </c>
      <c r="D36" s="100" t="e">
        <f>Profile!#REF!</f>
        <v>#REF!</v>
      </c>
      <c r="E36" s="29" t="e">
        <f t="shared" si="0"/>
        <v>#REF!</v>
      </c>
      <c r="F36" s="29" t="e">
        <f t="shared" si="5"/>
        <v>#REF!</v>
      </c>
      <c r="G36" s="29" t="e">
        <f t="shared" si="8"/>
        <v>#REF!</v>
      </c>
      <c r="H36" s="29" t="e">
        <f>Profile!#REF!</f>
        <v>#REF!</v>
      </c>
      <c r="I36" s="29" t="e">
        <f t="shared" si="2"/>
        <v>#REF!</v>
      </c>
      <c r="J36" s="29" t="e">
        <f t="shared" si="4"/>
        <v>#REF!</v>
      </c>
      <c r="K36" s="29" t="e">
        <f t="shared" si="9"/>
        <v>#REF!</v>
      </c>
    </row>
    <row r="37" spans="1:11" ht="19.5" customHeight="1" hidden="1">
      <c r="A37" s="99" t="e">
        <f>Profile!#REF!</f>
        <v>#REF!</v>
      </c>
      <c r="B37" s="28" t="e">
        <f>Profile!#REF!</f>
        <v>#REF!</v>
      </c>
      <c r="C37" s="101" t="e">
        <f>Profile!#REF!</f>
        <v>#REF!</v>
      </c>
      <c r="D37" s="100" t="e">
        <f>Profile!#REF!</f>
        <v>#REF!</v>
      </c>
      <c r="E37" s="29" t="e">
        <f t="shared" si="0"/>
        <v>#REF!</v>
      </c>
      <c r="F37" s="29" t="e">
        <f t="shared" si="5"/>
        <v>#REF!</v>
      </c>
      <c r="G37" s="29" t="e">
        <f t="shared" si="8"/>
        <v>#REF!</v>
      </c>
      <c r="H37" s="29" t="e">
        <f>Profile!#REF!</f>
        <v>#REF!</v>
      </c>
      <c r="I37" s="29" t="e">
        <f t="shared" si="2"/>
        <v>#REF!</v>
      </c>
      <c r="J37" s="29" t="e">
        <f t="shared" si="4"/>
        <v>#REF!</v>
      </c>
      <c r="K37" s="29" t="e">
        <f t="shared" si="9"/>
        <v>#REF!</v>
      </c>
    </row>
    <row r="38" spans="1:11" ht="19.5" customHeight="1" hidden="1">
      <c r="A38" s="99" t="e">
        <f>Profile!#REF!</f>
        <v>#REF!</v>
      </c>
      <c r="B38" s="28" t="e">
        <f>Profile!#REF!</f>
        <v>#REF!</v>
      </c>
      <c r="C38" s="101" t="e">
        <f>Profile!#REF!</f>
        <v>#REF!</v>
      </c>
      <c r="D38" s="100" t="e">
        <f>Profile!#REF!</f>
        <v>#REF!</v>
      </c>
      <c r="E38" s="29" t="e">
        <f t="shared" si="0"/>
        <v>#REF!</v>
      </c>
      <c r="F38" s="29" t="e">
        <f t="shared" si="5"/>
        <v>#REF!</v>
      </c>
      <c r="G38" s="29" t="e">
        <f t="shared" si="8"/>
        <v>#REF!</v>
      </c>
      <c r="H38" s="29" t="e">
        <f>Profile!#REF!</f>
        <v>#REF!</v>
      </c>
      <c r="I38" s="29" t="e">
        <f t="shared" si="2"/>
        <v>#REF!</v>
      </c>
      <c r="J38" s="29" t="e">
        <f t="shared" si="4"/>
        <v>#REF!</v>
      </c>
      <c r="K38" s="29" t="e">
        <f t="shared" si="9"/>
        <v>#REF!</v>
      </c>
    </row>
    <row r="39" spans="1:11" ht="19.5" customHeight="1" hidden="1">
      <c r="A39" s="99" t="e">
        <f>Profile!#REF!</f>
        <v>#REF!</v>
      </c>
      <c r="B39" s="28" t="e">
        <f>Profile!#REF!</f>
        <v>#REF!</v>
      </c>
      <c r="C39" s="101" t="e">
        <f>Profile!#REF!</f>
        <v>#REF!</v>
      </c>
      <c r="D39" s="100" t="e">
        <f>Profile!#REF!</f>
        <v>#REF!</v>
      </c>
      <c r="E39" s="29" t="e">
        <f t="shared" si="0"/>
        <v>#REF!</v>
      </c>
      <c r="F39" s="29" t="e">
        <f t="shared" si="5"/>
        <v>#REF!</v>
      </c>
      <c r="G39" s="29" t="e">
        <f t="shared" si="8"/>
        <v>#REF!</v>
      </c>
      <c r="H39" s="29" t="e">
        <f>Profile!#REF!</f>
        <v>#REF!</v>
      </c>
      <c r="I39" s="29" t="e">
        <f t="shared" si="2"/>
        <v>#REF!</v>
      </c>
      <c r="J39" s="29" t="e">
        <f t="shared" si="4"/>
        <v>#REF!</v>
      </c>
      <c r="K39" s="29" t="e">
        <f t="shared" si="9"/>
        <v>#REF!</v>
      </c>
    </row>
    <row r="40" spans="1:11" ht="19.5" customHeight="1" hidden="1">
      <c r="A40" s="99" t="e">
        <f>Profile!#REF!</f>
        <v>#REF!</v>
      </c>
      <c r="B40" s="28" t="e">
        <f>Profile!#REF!</f>
        <v>#REF!</v>
      </c>
      <c r="C40" s="101" t="e">
        <f>Profile!#REF!</f>
        <v>#REF!</v>
      </c>
      <c r="D40" s="100" t="e">
        <f>Profile!#REF!</f>
        <v>#REF!</v>
      </c>
      <c r="E40" s="29" t="e">
        <f t="shared" si="0"/>
        <v>#REF!</v>
      </c>
      <c r="F40" s="29" t="e">
        <f t="shared" si="5"/>
        <v>#REF!</v>
      </c>
      <c r="G40" s="29" t="e">
        <f t="shared" si="8"/>
        <v>#REF!</v>
      </c>
      <c r="H40" s="29" t="e">
        <f>Profile!#REF!</f>
        <v>#REF!</v>
      </c>
      <c r="I40" s="29" t="e">
        <f t="shared" si="2"/>
        <v>#REF!</v>
      </c>
      <c r="J40" s="29" t="e">
        <f t="shared" si="4"/>
        <v>#REF!</v>
      </c>
      <c r="K40" s="29" t="e">
        <f t="shared" si="9"/>
        <v>#REF!</v>
      </c>
    </row>
    <row r="41" spans="1:11" ht="19.5" customHeight="1" hidden="1">
      <c r="A41" s="99" t="e">
        <f>Profile!#REF!</f>
        <v>#REF!</v>
      </c>
      <c r="B41" s="28" t="e">
        <f>Profile!#REF!</f>
        <v>#REF!</v>
      </c>
      <c r="C41" s="101" t="e">
        <f>Profile!#REF!</f>
        <v>#REF!</v>
      </c>
      <c r="D41" s="100" t="e">
        <f>Profile!#REF!</f>
        <v>#REF!</v>
      </c>
      <c r="E41" s="29" t="e">
        <f t="shared" si="0"/>
        <v>#REF!</v>
      </c>
      <c r="F41" s="29" t="e">
        <f t="shared" si="5"/>
        <v>#REF!</v>
      </c>
      <c r="G41" s="29" t="e">
        <f t="shared" si="8"/>
        <v>#REF!</v>
      </c>
      <c r="H41" s="29" t="e">
        <f>Profile!#REF!</f>
        <v>#REF!</v>
      </c>
      <c r="I41" s="29" t="e">
        <f t="shared" si="2"/>
        <v>#REF!</v>
      </c>
      <c r="J41" s="29" t="e">
        <f t="shared" si="4"/>
        <v>#REF!</v>
      </c>
      <c r="K41" s="29" t="e">
        <f t="shared" si="9"/>
        <v>#REF!</v>
      </c>
    </row>
    <row r="42" spans="1:11" ht="19.5" customHeight="1" hidden="1">
      <c r="A42" s="99" t="e">
        <f>Profile!#REF!</f>
        <v>#REF!</v>
      </c>
      <c r="B42" s="28" t="e">
        <f>Profile!#REF!</f>
        <v>#REF!</v>
      </c>
      <c r="C42" s="101" t="e">
        <f>Profile!#REF!</f>
        <v>#REF!</v>
      </c>
      <c r="D42" s="100" t="e">
        <f>Profile!#REF!</f>
        <v>#REF!</v>
      </c>
      <c r="E42" s="29" t="e">
        <f t="shared" si="0"/>
        <v>#REF!</v>
      </c>
      <c r="F42" s="29" t="e">
        <f t="shared" si="5"/>
        <v>#REF!</v>
      </c>
      <c r="G42" s="29" t="e">
        <f t="shared" si="8"/>
        <v>#REF!</v>
      </c>
      <c r="H42" s="29" t="e">
        <f>Profile!#REF!</f>
        <v>#REF!</v>
      </c>
      <c r="I42" s="29" t="e">
        <f t="shared" si="2"/>
        <v>#REF!</v>
      </c>
      <c r="J42" s="29" t="e">
        <f t="shared" si="4"/>
        <v>#REF!</v>
      </c>
      <c r="K42" s="29" t="e">
        <f t="shared" si="9"/>
        <v>#REF!</v>
      </c>
    </row>
    <row r="43" spans="1:11" ht="19.5" customHeight="1" hidden="1">
      <c r="A43" s="99" t="e">
        <f>Profile!#REF!</f>
        <v>#REF!</v>
      </c>
      <c r="B43" s="28" t="e">
        <f>Profile!#REF!</f>
        <v>#REF!</v>
      </c>
      <c r="C43" s="101" t="e">
        <f>Profile!#REF!</f>
        <v>#REF!</v>
      </c>
      <c r="D43" s="100" t="e">
        <f>Profile!#REF!</f>
        <v>#REF!</v>
      </c>
      <c r="E43" s="29" t="e">
        <f t="shared" si="0"/>
        <v>#REF!</v>
      </c>
      <c r="F43" s="29" t="e">
        <f t="shared" si="5"/>
        <v>#REF!</v>
      </c>
      <c r="G43" s="29" t="e">
        <f t="shared" si="8"/>
        <v>#REF!</v>
      </c>
      <c r="H43" s="29" t="e">
        <f>Profile!#REF!</f>
        <v>#REF!</v>
      </c>
      <c r="I43" s="29" t="e">
        <f t="shared" si="2"/>
        <v>#REF!</v>
      </c>
      <c r="J43" s="29" t="e">
        <f t="shared" si="4"/>
        <v>#REF!</v>
      </c>
      <c r="K43" s="29" t="e">
        <f t="shared" si="9"/>
        <v>#REF!</v>
      </c>
    </row>
    <row r="44" spans="1:11" ht="19.5" customHeight="1" hidden="1">
      <c r="A44" s="99" t="e">
        <f>Profile!#REF!</f>
        <v>#REF!</v>
      </c>
      <c r="B44" s="28" t="e">
        <f>Profile!#REF!</f>
        <v>#REF!</v>
      </c>
      <c r="C44" s="101" t="e">
        <f>Profile!#REF!</f>
        <v>#REF!</v>
      </c>
      <c r="D44" s="100" t="e">
        <f>Profile!#REF!</f>
        <v>#REF!</v>
      </c>
      <c r="E44" s="29" t="e">
        <f t="shared" si="0"/>
        <v>#REF!</v>
      </c>
      <c r="F44" s="29" t="e">
        <f t="shared" si="5"/>
        <v>#REF!</v>
      </c>
      <c r="G44" s="29" t="e">
        <f t="shared" si="8"/>
        <v>#REF!</v>
      </c>
      <c r="H44" s="29" t="e">
        <f>Profile!#REF!</f>
        <v>#REF!</v>
      </c>
      <c r="I44" s="29" t="e">
        <f t="shared" si="2"/>
        <v>#REF!</v>
      </c>
      <c r="J44" s="29" t="e">
        <f t="shared" si="4"/>
        <v>#REF!</v>
      </c>
      <c r="K44" s="29" t="e">
        <f t="shared" si="9"/>
        <v>#REF!</v>
      </c>
    </row>
    <row r="45" spans="1:11" ht="19.5" customHeight="1" hidden="1">
      <c r="A45" s="99" t="e">
        <f>Profile!#REF!</f>
        <v>#REF!</v>
      </c>
      <c r="B45" s="28" t="e">
        <f>Profile!#REF!</f>
        <v>#REF!</v>
      </c>
      <c r="C45" s="101" t="e">
        <f>Profile!#REF!</f>
        <v>#REF!</v>
      </c>
      <c r="D45" s="100" t="e">
        <f>Profile!#REF!</f>
        <v>#REF!</v>
      </c>
      <c r="E45" s="29" t="e">
        <f t="shared" si="0"/>
        <v>#REF!</v>
      </c>
      <c r="F45" s="29" t="e">
        <f t="shared" si="5"/>
        <v>#REF!</v>
      </c>
      <c r="G45" s="29" t="e">
        <f t="shared" si="8"/>
        <v>#REF!</v>
      </c>
      <c r="H45" s="29" t="e">
        <f>Profile!#REF!</f>
        <v>#REF!</v>
      </c>
      <c r="I45" s="29" t="e">
        <f t="shared" si="2"/>
        <v>#REF!</v>
      </c>
      <c r="J45" s="29" t="e">
        <f t="shared" si="4"/>
        <v>#REF!</v>
      </c>
      <c r="K45" s="29" t="e">
        <f t="shared" si="9"/>
        <v>#REF!</v>
      </c>
    </row>
    <row r="46" spans="1:11" ht="19.5" customHeight="1" hidden="1">
      <c r="A46" s="99" t="e">
        <f>Profile!#REF!</f>
        <v>#REF!</v>
      </c>
      <c r="B46" s="28" t="e">
        <f>Profile!#REF!</f>
        <v>#REF!</v>
      </c>
      <c r="C46" s="101" t="e">
        <f>Profile!#REF!</f>
        <v>#REF!</v>
      </c>
      <c r="D46" s="100" t="e">
        <f>Profile!#REF!</f>
        <v>#REF!</v>
      </c>
      <c r="E46" s="29" t="e">
        <f aca="true" t="shared" si="10" ref="E46:E62">ROUND(D46/2,0)</f>
        <v>#REF!</v>
      </c>
      <c r="F46" s="29" t="e">
        <f aca="true" t="shared" si="11" ref="F46:F62">ROUND(E46*100%,0)</f>
        <v>#REF!</v>
      </c>
      <c r="G46" s="29" t="e">
        <f aca="true" t="shared" si="12" ref="G46:G62">SUM(E46:F46)</f>
        <v>#REF!</v>
      </c>
      <c r="H46" s="29" t="e">
        <f>Profile!#REF!</f>
        <v>#REF!</v>
      </c>
      <c r="I46" s="29" t="e">
        <f aca="true" t="shared" si="13" ref="I46:I62">ROUND(H46/2,0)</f>
        <v>#REF!</v>
      </c>
      <c r="J46" s="29" t="e">
        <f t="shared" si="4"/>
        <v>#REF!</v>
      </c>
      <c r="K46" s="29" t="e">
        <f aca="true" t="shared" si="14" ref="K46:K62">SUM(I46:J46)</f>
        <v>#REF!</v>
      </c>
    </row>
    <row r="47" spans="1:11" ht="19.5" customHeight="1" hidden="1">
      <c r="A47" s="99" t="e">
        <f>Profile!#REF!</f>
        <v>#REF!</v>
      </c>
      <c r="B47" s="28" t="e">
        <f>Profile!#REF!</f>
        <v>#REF!</v>
      </c>
      <c r="C47" s="101" t="e">
        <f>Profile!#REF!</f>
        <v>#REF!</v>
      </c>
      <c r="D47" s="100" t="e">
        <f>Profile!#REF!</f>
        <v>#REF!</v>
      </c>
      <c r="E47" s="29" t="e">
        <f t="shared" si="10"/>
        <v>#REF!</v>
      </c>
      <c r="F47" s="29" t="e">
        <f t="shared" si="11"/>
        <v>#REF!</v>
      </c>
      <c r="G47" s="29" t="e">
        <f t="shared" si="12"/>
        <v>#REF!</v>
      </c>
      <c r="H47" s="29" t="e">
        <f>Profile!#REF!</f>
        <v>#REF!</v>
      </c>
      <c r="I47" s="29" t="e">
        <f t="shared" si="13"/>
        <v>#REF!</v>
      </c>
      <c r="J47" s="29" t="e">
        <f t="shared" si="4"/>
        <v>#REF!</v>
      </c>
      <c r="K47" s="29" t="e">
        <f t="shared" si="14"/>
        <v>#REF!</v>
      </c>
    </row>
    <row r="48" spans="1:11" ht="19.5" customHeight="1" hidden="1">
      <c r="A48" s="99" t="e">
        <f>Profile!#REF!</f>
        <v>#REF!</v>
      </c>
      <c r="B48" s="28" t="e">
        <f>Profile!#REF!</f>
        <v>#REF!</v>
      </c>
      <c r="C48" s="101" t="e">
        <f>Profile!#REF!</f>
        <v>#REF!</v>
      </c>
      <c r="D48" s="100" t="e">
        <f>Profile!#REF!</f>
        <v>#REF!</v>
      </c>
      <c r="E48" s="29" t="e">
        <f t="shared" si="10"/>
        <v>#REF!</v>
      </c>
      <c r="F48" s="29" t="e">
        <f t="shared" si="11"/>
        <v>#REF!</v>
      </c>
      <c r="G48" s="29" t="e">
        <f t="shared" si="12"/>
        <v>#REF!</v>
      </c>
      <c r="H48" s="29" t="e">
        <f>Profile!#REF!</f>
        <v>#REF!</v>
      </c>
      <c r="I48" s="29" t="e">
        <f t="shared" si="13"/>
        <v>#REF!</v>
      </c>
      <c r="J48" s="29" t="e">
        <f t="shared" si="4"/>
        <v>#REF!</v>
      </c>
      <c r="K48" s="29" t="e">
        <f t="shared" si="14"/>
        <v>#REF!</v>
      </c>
    </row>
    <row r="49" spans="1:11" ht="19.5" customHeight="1" hidden="1">
      <c r="A49" s="99" t="e">
        <f>Profile!#REF!</f>
        <v>#REF!</v>
      </c>
      <c r="B49" s="28" t="e">
        <f>Profile!#REF!</f>
        <v>#REF!</v>
      </c>
      <c r="C49" s="101" t="e">
        <f>Profile!#REF!</f>
        <v>#REF!</v>
      </c>
      <c r="D49" s="100" t="e">
        <f>Profile!#REF!</f>
        <v>#REF!</v>
      </c>
      <c r="E49" s="29" t="e">
        <f t="shared" si="10"/>
        <v>#REF!</v>
      </c>
      <c r="F49" s="29" t="e">
        <f t="shared" si="11"/>
        <v>#REF!</v>
      </c>
      <c r="G49" s="29" t="e">
        <f t="shared" si="12"/>
        <v>#REF!</v>
      </c>
      <c r="H49" s="29" t="e">
        <f>Profile!#REF!</f>
        <v>#REF!</v>
      </c>
      <c r="I49" s="29" t="e">
        <f t="shared" si="13"/>
        <v>#REF!</v>
      </c>
      <c r="J49" s="29" t="e">
        <f t="shared" si="4"/>
        <v>#REF!</v>
      </c>
      <c r="K49" s="29" t="e">
        <f t="shared" si="14"/>
        <v>#REF!</v>
      </c>
    </row>
    <row r="50" spans="1:11" ht="19.5" customHeight="1" hidden="1">
      <c r="A50" s="99" t="e">
        <f>Profile!#REF!</f>
        <v>#REF!</v>
      </c>
      <c r="B50" s="28" t="e">
        <f>Profile!#REF!</f>
        <v>#REF!</v>
      </c>
      <c r="C50" s="101" t="e">
        <f>Profile!#REF!</f>
        <v>#REF!</v>
      </c>
      <c r="D50" s="100" t="e">
        <f>Profile!#REF!</f>
        <v>#REF!</v>
      </c>
      <c r="E50" s="29" t="e">
        <f t="shared" si="10"/>
        <v>#REF!</v>
      </c>
      <c r="F50" s="29" t="e">
        <f t="shared" si="11"/>
        <v>#REF!</v>
      </c>
      <c r="G50" s="29" t="e">
        <f t="shared" si="12"/>
        <v>#REF!</v>
      </c>
      <c r="H50" s="29" t="e">
        <f>Profile!#REF!</f>
        <v>#REF!</v>
      </c>
      <c r="I50" s="29" t="e">
        <f t="shared" si="13"/>
        <v>#REF!</v>
      </c>
      <c r="J50" s="29" t="e">
        <f t="shared" si="4"/>
        <v>#REF!</v>
      </c>
      <c r="K50" s="29" t="e">
        <f t="shared" si="14"/>
        <v>#REF!</v>
      </c>
    </row>
    <row r="51" spans="1:11" ht="19.5" customHeight="1" hidden="1">
      <c r="A51" s="99" t="e">
        <f>Profile!#REF!</f>
        <v>#REF!</v>
      </c>
      <c r="B51" s="28" t="e">
        <f>Profile!#REF!</f>
        <v>#REF!</v>
      </c>
      <c r="C51" s="101" t="e">
        <f>Profile!#REF!</f>
        <v>#REF!</v>
      </c>
      <c r="D51" s="100" t="e">
        <f>Profile!#REF!</f>
        <v>#REF!</v>
      </c>
      <c r="E51" s="29" t="e">
        <f t="shared" si="10"/>
        <v>#REF!</v>
      </c>
      <c r="F51" s="29" t="e">
        <f t="shared" si="11"/>
        <v>#REF!</v>
      </c>
      <c r="G51" s="29" t="e">
        <f t="shared" si="12"/>
        <v>#REF!</v>
      </c>
      <c r="H51" s="29" t="e">
        <f>Profile!#REF!</f>
        <v>#REF!</v>
      </c>
      <c r="I51" s="29" t="e">
        <f t="shared" si="13"/>
        <v>#REF!</v>
      </c>
      <c r="J51" s="29" t="e">
        <f t="shared" si="4"/>
        <v>#REF!</v>
      </c>
      <c r="K51" s="29" t="e">
        <f t="shared" si="14"/>
        <v>#REF!</v>
      </c>
    </row>
    <row r="52" spans="1:11" ht="19.5" customHeight="1" hidden="1">
      <c r="A52" s="99" t="e">
        <f>Profile!#REF!</f>
        <v>#REF!</v>
      </c>
      <c r="B52" s="28" t="e">
        <f>Profile!#REF!</f>
        <v>#REF!</v>
      </c>
      <c r="C52" s="101" t="e">
        <f>Profile!#REF!</f>
        <v>#REF!</v>
      </c>
      <c r="D52" s="100" t="e">
        <f>Profile!#REF!</f>
        <v>#REF!</v>
      </c>
      <c r="E52" s="29" t="e">
        <f t="shared" si="10"/>
        <v>#REF!</v>
      </c>
      <c r="F52" s="29" t="e">
        <f t="shared" si="11"/>
        <v>#REF!</v>
      </c>
      <c r="G52" s="29" t="e">
        <f t="shared" si="12"/>
        <v>#REF!</v>
      </c>
      <c r="H52" s="29" t="e">
        <f>Profile!#REF!</f>
        <v>#REF!</v>
      </c>
      <c r="I52" s="29" t="e">
        <f t="shared" si="13"/>
        <v>#REF!</v>
      </c>
      <c r="J52" s="29" t="e">
        <f t="shared" si="4"/>
        <v>#REF!</v>
      </c>
      <c r="K52" s="29" t="e">
        <f t="shared" si="14"/>
        <v>#REF!</v>
      </c>
    </row>
    <row r="53" spans="1:11" ht="19.5" customHeight="1" hidden="1">
      <c r="A53" s="99" t="e">
        <f>Profile!#REF!</f>
        <v>#REF!</v>
      </c>
      <c r="B53" s="28" t="e">
        <f>Profile!#REF!</f>
        <v>#REF!</v>
      </c>
      <c r="C53" s="101" t="e">
        <f>Profile!#REF!</f>
        <v>#REF!</v>
      </c>
      <c r="D53" s="100" t="e">
        <f>Profile!#REF!</f>
        <v>#REF!</v>
      </c>
      <c r="E53" s="29" t="e">
        <f t="shared" si="10"/>
        <v>#REF!</v>
      </c>
      <c r="F53" s="29" t="e">
        <f t="shared" si="11"/>
        <v>#REF!</v>
      </c>
      <c r="G53" s="29" t="e">
        <f t="shared" si="12"/>
        <v>#REF!</v>
      </c>
      <c r="H53" s="29" t="e">
        <f>Profile!#REF!</f>
        <v>#REF!</v>
      </c>
      <c r="I53" s="29" t="e">
        <f t="shared" si="13"/>
        <v>#REF!</v>
      </c>
      <c r="J53" s="29" t="e">
        <f t="shared" si="4"/>
        <v>#REF!</v>
      </c>
      <c r="K53" s="29" t="e">
        <f t="shared" si="14"/>
        <v>#REF!</v>
      </c>
    </row>
    <row r="54" spans="1:11" ht="19.5" customHeight="1" hidden="1">
      <c r="A54" s="99" t="e">
        <f>Profile!#REF!</f>
        <v>#REF!</v>
      </c>
      <c r="B54" s="28" t="e">
        <f>Profile!#REF!</f>
        <v>#REF!</v>
      </c>
      <c r="C54" s="101" t="e">
        <f>Profile!#REF!</f>
        <v>#REF!</v>
      </c>
      <c r="D54" s="100" t="e">
        <f>Profile!#REF!</f>
        <v>#REF!</v>
      </c>
      <c r="E54" s="29" t="e">
        <f t="shared" si="10"/>
        <v>#REF!</v>
      </c>
      <c r="F54" s="29" t="e">
        <f t="shared" si="11"/>
        <v>#REF!</v>
      </c>
      <c r="G54" s="29" t="e">
        <f t="shared" si="12"/>
        <v>#REF!</v>
      </c>
      <c r="H54" s="29" t="e">
        <f>Profile!#REF!</f>
        <v>#REF!</v>
      </c>
      <c r="I54" s="29" t="e">
        <f t="shared" si="13"/>
        <v>#REF!</v>
      </c>
      <c r="J54" s="29" t="e">
        <f t="shared" si="4"/>
        <v>#REF!</v>
      </c>
      <c r="K54" s="29" t="e">
        <f t="shared" si="14"/>
        <v>#REF!</v>
      </c>
    </row>
    <row r="55" spans="1:11" ht="19.5" customHeight="1" hidden="1">
      <c r="A55" s="99" t="e">
        <f>Profile!#REF!</f>
        <v>#REF!</v>
      </c>
      <c r="B55" s="28" t="e">
        <f>Profile!#REF!</f>
        <v>#REF!</v>
      </c>
      <c r="C55" s="101" t="e">
        <f>Profile!#REF!</f>
        <v>#REF!</v>
      </c>
      <c r="D55" s="100" t="e">
        <f>Profile!#REF!</f>
        <v>#REF!</v>
      </c>
      <c r="E55" s="29" t="e">
        <f t="shared" si="10"/>
        <v>#REF!</v>
      </c>
      <c r="F55" s="29" t="e">
        <f t="shared" si="11"/>
        <v>#REF!</v>
      </c>
      <c r="G55" s="29" t="e">
        <f t="shared" si="12"/>
        <v>#REF!</v>
      </c>
      <c r="H55" s="29" t="e">
        <f>Profile!#REF!</f>
        <v>#REF!</v>
      </c>
      <c r="I55" s="29" t="e">
        <f t="shared" si="13"/>
        <v>#REF!</v>
      </c>
      <c r="J55" s="29" t="e">
        <f t="shared" si="4"/>
        <v>#REF!</v>
      </c>
      <c r="K55" s="29" t="e">
        <f t="shared" si="14"/>
        <v>#REF!</v>
      </c>
    </row>
    <row r="56" spans="1:11" ht="19.5" customHeight="1" hidden="1">
      <c r="A56" s="99" t="e">
        <f>Profile!#REF!</f>
        <v>#REF!</v>
      </c>
      <c r="B56" s="28" t="e">
        <f>Profile!#REF!</f>
        <v>#REF!</v>
      </c>
      <c r="C56" s="101" t="e">
        <f>Profile!#REF!</f>
        <v>#REF!</v>
      </c>
      <c r="D56" s="100" t="e">
        <f>Profile!#REF!</f>
        <v>#REF!</v>
      </c>
      <c r="E56" s="29" t="e">
        <f t="shared" si="10"/>
        <v>#REF!</v>
      </c>
      <c r="F56" s="29" t="e">
        <f t="shared" si="11"/>
        <v>#REF!</v>
      </c>
      <c r="G56" s="29" t="e">
        <f t="shared" si="12"/>
        <v>#REF!</v>
      </c>
      <c r="H56" s="29" t="e">
        <f>Profile!#REF!</f>
        <v>#REF!</v>
      </c>
      <c r="I56" s="29" t="e">
        <f t="shared" si="13"/>
        <v>#REF!</v>
      </c>
      <c r="J56" s="29" t="e">
        <f t="shared" si="4"/>
        <v>#REF!</v>
      </c>
      <c r="K56" s="29" t="e">
        <f t="shared" si="14"/>
        <v>#REF!</v>
      </c>
    </row>
    <row r="57" spans="1:11" ht="19.5" customHeight="1" hidden="1">
      <c r="A57" s="99" t="e">
        <f>Profile!#REF!</f>
        <v>#REF!</v>
      </c>
      <c r="B57" s="28" t="e">
        <f>Profile!#REF!</f>
        <v>#REF!</v>
      </c>
      <c r="C57" s="101" t="e">
        <f>Profile!#REF!</f>
        <v>#REF!</v>
      </c>
      <c r="D57" s="100" t="e">
        <f>Profile!#REF!</f>
        <v>#REF!</v>
      </c>
      <c r="E57" s="29" t="e">
        <f t="shared" si="10"/>
        <v>#REF!</v>
      </c>
      <c r="F57" s="29" t="e">
        <f t="shared" si="11"/>
        <v>#REF!</v>
      </c>
      <c r="G57" s="29" t="e">
        <f t="shared" si="12"/>
        <v>#REF!</v>
      </c>
      <c r="H57" s="29" t="e">
        <f>Profile!#REF!</f>
        <v>#REF!</v>
      </c>
      <c r="I57" s="29" t="e">
        <f t="shared" si="13"/>
        <v>#REF!</v>
      </c>
      <c r="J57" s="29" t="e">
        <f t="shared" si="4"/>
        <v>#REF!</v>
      </c>
      <c r="K57" s="29" t="e">
        <f t="shared" si="14"/>
        <v>#REF!</v>
      </c>
    </row>
    <row r="58" spans="1:11" ht="19.5" customHeight="1" hidden="1">
      <c r="A58" s="99" t="e">
        <f>Profile!#REF!</f>
        <v>#REF!</v>
      </c>
      <c r="B58" s="28" t="e">
        <f>Profile!#REF!</f>
        <v>#REF!</v>
      </c>
      <c r="C58" s="101" t="e">
        <f>Profile!#REF!</f>
        <v>#REF!</v>
      </c>
      <c r="D58" s="100" t="e">
        <f>Profile!#REF!</f>
        <v>#REF!</v>
      </c>
      <c r="E58" s="29" t="e">
        <f t="shared" si="10"/>
        <v>#REF!</v>
      </c>
      <c r="F58" s="29" t="e">
        <f t="shared" si="11"/>
        <v>#REF!</v>
      </c>
      <c r="G58" s="29" t="e">
        <f t="shared" si="12"/>
        <v>#REF!</v>
      </c>
      <c r="H58" s="29" t="e">
        <f>Profile!#REF!</f>
        <v>#REF!</v>
      </c>
      <c r="I58" s="29" t="e">
        <f t="shared" si="13"/>
        <v>#REF!</v>
      </c>
      <c r="J58" s="29" t="e">
        <f t="shared" si="4"/>
        <v>#REF!</v>
      </c>
      <c r="K58" s="29" t="e">
        <f t="shared" si="14"/>
        <v>#REF!</v>
      </c>
    </row>
    <row r="59" spans="1:11" ht="19.5" customHeight="1" hidden="1">
      <c r="A59" s="99" t="e">
        <f>Profile!#REF!</f>
        <v>#REF!</v>
      </c>
      <c r="B59" s="28" t="e">
        <f>Profile!#REF!</f>
        <v>#REF!</v>
      </c>
      <c r="C59" s="101" t="e">
        <f>Profile!#REF!</f>
        <v>#REF!</v>
      </c>
      <c r="D59" s="100" t="e">
        <f>Profile!#REF!</f>
        <v>#REF!</v>
      </c>
      <c r="E59" s="29" t="e">
        <f t="shared" si="10"/>
        <v>#REF!</v>
      </c>
      <c r="F59" s="29" t="e">
        <f t="shared" si="11"/>
        <v>#REF!</v>
      </c>
      <c r="G59" s="29" t="e">
        <f t="shared" si="12"/>
        <v>#REF!</v>
      </c>
      <c r="H59" s="29" t="e">
        <f>Profile!#REF!</f>
        <v>#REF!</v>
      </c>
      <c r="I59" s="29" t="e">
        <f t="shared" si="13"/>
        <v>#REF!</v>
      </c>
      <c r="J59" s="29" t="e">
        <f t="shared" si="4"/>
        <v>#REF!</v>
      </c>
      <c r="K59" s="29" t="e">
        <f t="shared" si="14"/>
        <v>#REF!</v>
      </c>
    </row>
    <row r="60" spans="1:11" ht="19.5" customHeight="1" hidden="1">
      <c r="A60" s="99" t="e">
        <f>Profile!#REF!</f>
        <v>#REF!</v>
      </c>
      <c r="B60" s="28" t="e">
        <f>Profile!#REF!</f>
        <v>#REF!</v>
      </c>
      <c r="C60" s="101" t="e">
        <f>Profile!#REF!</f>
        <v>#REF!</v>
      </c>
      <c r="D60" s="100" t="e">
        <f>Profile!#REF!</f>
        <v>#REF!</v>
      </c>
      <c r="E60" s="29" t="e">
        <f t="shared" si="10"/>
        <v>#REF!</v>
      </c>
      <c r="F60" s="29" t="e">
        <f t="shared" si="11"/>
        <v>#REF!</v>
      </c>
      <c r="G60" s="29" t="e">
        <f t="shared" si="12"/>
        <v>#REF!</v>
      </c>
      <c r="H60" s="29" t="e">
        <f>Profile!#REF!</f>
        <v>#REF!</v>
      </c>
      <c r="I60" s="29" t="e">
        <f t="shared" si="13"/>
        <v>#REF!</v>
      </c>
      <c r="J60" s="29" t="e">
        <f t="shared" si="4"/>
        <v>#REF!</v>
      </c>
      <c r="K60" s="29" t="e">
        <f t="shared" si="14"/>
        <v>#REF!</v>
      </c>
    </row>
    <row r="61" spans="1:11" ht="19.5" customHeight="1" hidden="1">
      <c r="A61" s="99" t="e">
        <f>Profile!#REF!</f>
        <v>#REF!</v>
      </c>
      <c r="B61" s="28" t="e">
        <f>Profile!#REF!</f>
        <v>#REF!</v>
      </c>
      <c r="C61" s="101" t="e">
        <f>Profile!#REF!</f>
        <v>#REF!</v>
      </c>
      <c r="D61" s="100" t="e">
        <f>Profile!#REF!</f>
        <v>#REF!</v>
      </c>
      <c r="E61" s="29" t="e">
        <f t="shared" si="10"/>
        <v>#REF!</v>
      </c>
      <c r="F61" s="29" t="e">
        <f t="shared" si="11"/>
        <v>#REF!</v>
      </c>
      <c r="G61" s="29" t="e">
        <f t="shared" si="12"/>
        <v>#REF!</v>
      </c>
      <c r="H61" s="29" t="e">
        <f>Profile!#REF!</f>
        <v>#REF!</v>
      </c>
      <c r="I61" s="29" t="e">
        <f t="shared" si="13"/>
        <v>#REF!</v>
      </c>
      <c r="J61" s="29" t="e">
        <f t="shared" si="4"/>
        <v>#REF!</v>
      </c>
      <c r="K61" s="29" t="e">
        <f t="shared" si="14"/>
        <v>#REF!</v>
      </c>
    </row>
    <row r="62" spans="1:11" ht="19.5" customHeight="1" hidden="1">
      <c r="A62" s="99" t="e">
        <f>Profile!#REF!</f>
        <v>#REF!</v>
      </c>
      <c r="B62" s="28" t="e">
        <f>Profile!#REF!</f>
        <v>#REF!</v>
      </c>
      <c r="C62" s="101" t="e">
        <f>Profile!#REF!</f>
        <v>#REF!</v>
      </c>
      <c r="D62" s="100" t="e">
        <f>Profile!#REF!</f>
        <v>#REF!</v>
      </c>
      <c r="E62" s="29" t="e">
        <f t="shared" si="10"/>
        <v>#REF!</v>
      </c>
      <c r="F62" s="29" t="e">
        <f t="shared" si="11"/>
        <v>#REF!</v>
      </c>
      <c r="G62" s="29" t="e">
        <f t="shared" si="12"/>
        <v>#REF!</v>
      </c>
      <c r="H62" s="29" t="e">
        <f>Profile!#REF!</f>
        <v>#REF!</v>
      </c>
      <c r="I62" s="29" t="e">
        <f t="shared" si="13"/>
        <v>#REF!</v>
      </c>
      <c r="J62" s="29" t="e">
        <f t="shared" si="4"/>
        <v>#REF!</v>
      </c>
      <c r="K62" s="29" t="e">
        <f t="shared" si="14"/>
        <v>#REF!</v>
      </c>
    </row>
    <row r="63" spans="1:11" ht="19.5" customHeight="1">
      <c r="A63" s="502" t="s">
        <v>7</v>
      </c>
      <c r="B63" s="502"/>
      <c r="C63" s="502"/>
      <c r="D63" s="102">
        <f>SUM(D6:D19)</f>
        <v>257730</v>
      </c>
      <c r="E63" s="102">
        <f aca="true" t="shared" si="15" ref="E63:K63">SUM(E6:E19)</f>
        <v>128865</v>
      </c>
      <c r="F63" s="102">
        <f t="shared" si="15"/>
        <v>138105</v>
      </c>
      <c r="G63" s="102">
        <f t="shared" si="15"/>
        <v>266970</v>
      </c>
      <c r="H63" s="102">
        <f t="shared" si="15"/>
        <v>217260</v>
      </c>
      <c r="I63" s="102">
        <f t="shared" si="15"/>
        <v>108630</v>
      </c>
      <c r="J63" s="102">
        <f t="shared" si="15"/>
        <v>122752</v>
      </c>
      <c r="K63" s="102">
        <f t="shared" si="15"/>
        <v>231382</v>
      </c>
    </row>
    <row r="64" spans="1:13" ht="18.75">
      <c r="A64" s="22"/>
      <c r="B64" s="22"/>
      <c r="C64" s="22"/>
      <c r="D64" s="23"/>
      <c r="E64" s="23"/>
      <c r="F64" s="23"/>
      <c r="G64" s="23"/>
      <c r="H64" s="23"/>
      <c r="I64" s="23"/>
      <c r="J64" s="23"/>
      <c r="K64" s="23"/>
      <c r="M64" s="15"/>
    </row>
    <row r="66" spans="8:13" ht="15.75">
      <c r="H66" s="430" t="str">
        <f>Profile!J21</f>
        <v>js[kk 'kekZ</v>
      </c>
      <c r="I66" s="430"/>
      <c r="J66" s="430"/>
      <c r="K66" s="430"/>
      <c r="M66" s="15"/>
    </row>
    <row r="67" spans="8:11" ht="15.75">
      <c r="H67" s="430" t="str">
        <f>Profile!J22</f>
        <v>iz/kkukpk;Z jk-m-ek-fo|ky;] ihiykn </v>
      </c>
      <c r="I67" s="430"/>
      <c r="J67" s="430"/>
      <c r="K67" s="430"/>
    </row>
    <row r="68" spans="8:13" ht="15.75">
      <c r="H68" s="430" t="str">
        <f>Profile!J23</f>
        <v>vkWfQl vkbZ-Mh- 11700</v>
      </c>
      <c r="I68" s="430"/>
      <c r="J68" s="430"/>
      <c r="K68" s="430"/>
      <c r="M68" s="15"/>
    </row>
    <row r="70" spans="11:13" ht="15">
      <c r="K70" s="34">
        <v>11</v>
      </c>
      <c r="M70" s="15"/>
    </row>
    <row r="73" spans="1:11" ht="48" customHeight="1">
      <c r="A73" s="486" t="s">
        <v>395</v>
      </c>
      <c r="B73" s="486"/>
      <c r="C73" s="486"/>
      <c r="D73" s="486"/>
      <c r="E73" s="486"/>
      <c r="F73" s="486"/>
      <c r="G73" s="486"/>
      <c r="H73" s="486"/>
      <c r="I73" s="486"/>
      <c r="J73" s="486"/>
      <c r="K73" s="486"/>
    </row>
  </sheetData>
  <sheetProtection/>
  <mergeCells count="12">
    <mergeCell ref="A73:K73"/>
    <mergeCell ref="A1:J1"/>
    <mergeCell ref="A3:K3"/>
    <mergeCell ref="A4:A5"/>
    <mergeCell ref="B4:B5"/>
    <mergeCell ref="C4:C5"/>
    <mergeCell ref="D4:G4"/>
    <mergeCell ref="H4:K4"/>
    <mergeCell ref="A63:C63"/>
    <mergeCell ref="H66:K66"/>
    <mergeCell ref="H67:K67"/>
    <mergeCell ref="H68:K68"/>
  </mergeCells>
  <printOptions horizontalCentered="1"/>
  <pageMargins left="0.551181102362205" right="0.354330708661417" top="0.393700787401575" bottom="0.393700787401575" header="0.511811023622047" footer="0.511811023622047"/>
  <pageSetup fitToHeight="1" fitToWidth="1" horizontalDpi="120" verticalDpi="12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57421875" style="13" customWidth="1"/>
    <col min="2" max="2" width="23.28125" style="13" customWidth="1"/>
    <col min="3" max="3" width="22.57421875" style="13" customWidth="1"/>
    <col min="4" max="4" width="17.140625" style="13" customWidth="1"/>
    <col min="5" max="5" width="17.00390625" style="13" customWidth="1"/>
    <col min="6" max="6" width="20.57421875" style="13" customWidth="1"/>
    <col min="7" max="7" width="19.57421875" style="13" customWidth="1"/>
    <col min="8" max="16384" width="9.140625" style="13" customWidth="1"/>
  </cols>
  <sheetData>
    <row r="1" spans="1:7" ht="20.25">
      <c r="A1" s="466" t="str">
        <f>Profile!C2</f>
        <v>dk;kZy; iz/kkukpk;Z jktdh; mPp ek/;fed fo|ky; ihiykn ¼ukxkSj½</v>
      </c>
      <c r="B1" s="466"/>
      <c r="C1" s="466"/>
      <c r="D1" s="466"/>
      <c r="E1" s="466"/>
      <c r="F1" s="466"/>
      <c r="G1" s="106">
        <f>Profile!C4</f>
        <v>1</v>
      </c>
    </row>
    <row r="2" spans="1:7" ht="20.25">
      <c r="A2" s="509" t="s">
        <v>161</v>
      </c>
      <c r="B2" s="509"/>
      <c r="C2" s="509"/>
      <c r="D2" s="509"/>
      <c r="E2" s="509"/>
      <c r="F2" s="509"/>
      <c r="G2" s="509"/>
    </row>
    <row r="3" spans="1:7" ht="56.25">
      <c r="A3" s="26" t="s">
        <v>53</v>
      </c>
      <c r="B3" s="26" t="s">
        <v>155</v>
      </c>
      <c r="C3" s="26" t="s">
        <v>36</v>
      </c>
      <c r="D3" s="26" t="s">
        <v>160</v>
      </c>
      <c r="E3" s="26" t="s">
        <v>162</v>
      </c>
      <c r="F3" s="24" t="s">
        <v>346</v>
      </c>
      <c r="G3" s="24" t="s">
        <v>347</v>
      </c>
    </row>
    <row r="4" spans="1:7" ht="18.75">
      <c r="A4" s="26">
        <v>1</v>
      </c>
      <c r="B4" s="208">
        <v>0</v>
      </c>
      <c r="C4" s="208">
        <v>0</v>
      </c>
      <c r="D4" s="209"/>
      <c r="E4" s="210">
        <v>0</v>
      </c>
      <c r="F4" s="210">
        <v>0</v>
      </c>
      <c r="G4" s="210">
        <v>0</v>
      </c>
    </row>
    <row r="5" spans="1:7" ht="18.75">
      <c r="A5" s="26">
        <v>2</v>
      </c>
      <c r="B5" s="208"/>
      <c r="C5" s="211"/>
      <c r="D5" s="209"/>
      <c r="E5" s="210"/>
      <c r="F5" s="210"/>
      <c r="G5" s="210"/>
    </row>
    <row r="6" spans="1:7" ht="18.75">
      <c r="A6" s="26">
        <v>3</v>
      </c>
      <c r="B6" s="208"/>
      <c r="C6" s="211"/>
      <c r="D6" s="209"/>
      <c r="E6" s="210"/>
      <c r="F6" s="210"/>
      <c r="G6" s="210"/>
    </row>
    <row r="7" spans="1:7" ht="18.75">
      <c r="A7" s="26">
        <v>4</v>
      </c>
      <c r="B7" s="208"/>
      <c r="C7" s="212"/>
      <c r="D7" s="213"/>
      <c r="E7" s="210"/>
      <c r="F7" s="210"/>
      <c r="G7" s="210"/>
    </row>
    <row r="8" spans="1:7" ht="18.75">
      <c r="A8" s="26">
        <v>5</v>
      </c>
      <c r="B8" s="208"/>
      <c r="C8" s="212"/>
      <c r="D8" s="213"/>
      <c r="E8" s="210"/>
      <c r="F8" s="210"/>
      <c r="G8" s="210"/>
    </row>
    <row r="9" spans="1:7" ht="18.75">
      <c r="A9" s="26">
        <v>6</v>
      </c>
      <c r="B9" s="208"/>
      <c r="C9" s="212"/>
      <c r="D9" s="213"/>
      <c r="E9" s="210"/>
      <c r="F9" s="210"/>
      <c r="G9" s="210"/>
    </row>
    <row r="10" spans="1:7" ht="18.75">
      <c r="A10" s="26">
        <v>7</v>
      </c>
      <c r="B10" s="208"/>
      <c r="C10" s="212"/>
      <c r="D10" s="213"/>
      <c r="E10" s="210"/>
      <c r="F10" s="210"/>
      <c r="G10" s="210"/>
    </row>
    <row r="11" spans="1:7" ht="18.75">
      <c r="A11" s="26">
        <v>8</v>
      </c>
      <c r="B11" s="208"/>
      <c r="C11" s="212"/>
      <c r="D11" s="213"/>
      <c r="E11" s="210"/>
      <c r="F11" s="210"/>
      <c r="G11" s="210"/>
    </row>
    <row r="12" spans="1:7" ht="18.75">
      <c r="A12" s="26">
        <v>9</v>
      </c>
      <c r="B12" s="208"/>
      <c r="C12" s="212"/>
      <c r="D12" s="213"/>
      <c r="E12" s="210"/>
      <c r="F12" s="210"/>
      <c r="G12" s="210"/>
    </row>
    <row r="13" spans="1:7" ht="18.75">
      <c r="A13" s="26">
        <v>10</v>
      </c>
      <c r="B13" s="208"/>
      <c r="C13" s="212"/>
      <c r="D13" s="213"/>
      <c r="E13" s="210"/>
      <c r="F13" s="210"/>
      <c r="G13" s="210"/>
    </row>
    <row r="14" spans="1:7" ht="18.75">
      <c r="A14" s="506" t="s">
        <v>29</v>
      </c>
      <c r="B14" s="507"/>
      <c r="C14" s="507"/>
      <c r="D14" s="508"/>
      <c r="E14" s="214">
        <f>SUM(E4:E13)</f>
        <v>0</v>
      </c>
      <c r="F14" s="214">
        <f>SUM(F4:F13)</f>
        <v>0</v>
      </c>
      <c r="G14" s="214">
        <f>SUM(G4:G13)</f>
        <v>0</v>
      </c>
    </row>
    <row r="15" spans="1:6" ht="18.75">
      <c r="A15" s="16"/>
      <c r="B15" s="16"/>
      <c r="C15" s="16"/>
      <c r="D15" s="16"/>
      <c r="E15" s="16"/>
      <c r="F15" s="16"/>
    </row>
    <row r="16" spans="1:6" ht="18.75">
      <c r="A16" s="16"/>
      <c r="B16" s="16"/>
      <c r="C16" s="16"/>
      <c r="D16" s="16"/>
      <c r="E16" s="464" t="str">
        <f>Profile!J21</f>
        <v>js[kk 'kekZ</v>
      </c>
      <c r="F16" s="464"/>
    </row>
    <row r="17" spans="1:6" ht="18.75">
      <c r="A17" s="16"/>
      <c r="B17" s="16"/>
      <c r="C17" s="16"/>
      <c r="D17" s="18"/>
      <c r="E17" s="464" t="str">
        <f>Profile!J22</f>
        <v>iz/kkukpk;Z jk-m-ek-fo|ky;] ihiykn </v>
      </c>
      <c r="F17" s="464"/>
    </row>
    <row r="18" spans="4:6" ht="18.75">
      <c r="D18" s="18"/>
      <c r="E18" s="464" t="str">
        <f>Profile!J23</f>
        <v>vkWfQl vkbZ-Mh- 11700</v>
      </c>
      <c r="F18" s="464"/>
    </row>
    <row r="19" spans="4:7" ht="15.75">
      <c r="D19" s="430"/>
      <c r="E19" s="430"/>
      <c r="G19" s="34">
        <v>12</v>
      </c>
    </row>
  </sheetData>
  <sheetProtection/>
  <mergeCells count="7">
    <mergeCell ref="A1:F1"/>
    <mergeCell ref="D19:E19"/>
    <mergeCell ref="E16:F16"/>
    <mergeCell ref="E17:F17"/>
    <mergeCell ref="E18:F18"/>
    <mergeCell ref="A14:D14"/>
    <mergeCell ref="A2:G2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IU35"/>
  <sheetViews>
    <sheetView zoomScaleSheetLayoutView="100" zoomScalePageLayoutView="0" workbookViewId="0" topLeftCell="A11">
      <selection activeCell="G25" sqref="G25"/>
    </sheetView>
  </sheetViews>
  <sheetFormatPr defaultColWidth="9.140625" defaultRowHeight="12.75"/>
  <cols>
    <col min="1" max="1" width="15.8515625" style="127" customWidth="1"/>
    <col min="2" max="2" width="10.00390625" style="127" customWidth="1"/>
    <col min="3" max="3" width="12.57421875" style="127" customWidth="1"/>
    <col min="4" max="4" width="10.140625" style="127" customWidth="1"/>
    <col min="5" max="5" width="11.57421875" style="127" customWidth="1"/>
    <col min="6" max="6" width="15.140625" style="127" customWidth="1"/>
    <col min="7" max="7" width="14.00390625" style="127" customWidth="1"/>
    <col min="8" max="8" width="14.140625" style="127" customWidth="1"/>
    <col min="9" max="9" width="12.57421875" style="127" customWidth="1"/>
    <col min="10" max="10" width="15.57421875" style="127" customWidth="1"/>
    <col min="11" max="11" width="15.00390625" style="127" customWidth="1"/>
    <col min="12" max="12" width="14.140625" style="127" customWidth="1"/>
    <col min="13" max="15" width="5.140625" style="127" customWidth="1"/>
    <col min="16" max="16384" width="9.140625" style="127" customWidth="1"/>
  </cols>
  <sheetData>
    <row r="1" spans="1:255" ht="23.25">
      <c r="A1" s="510" t="s">
        <v>98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1"/>
      <c r="N1" s="512">
        <f>Profile!C4</f>
        <v>1</v>
      </c>
      <c r="O1" s="51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  <c r="IS1" s="222"/>
      <c r="IT1" s="222"/>
      <c r="IU1" s="222"/>
    </row>
    <row r="2" spans="1:255" ht="18.75">
      <c r="A2" s="477" t="s">
        <v>81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</row>
    <row r="3" spans="1:255" ht="18.75">
      <c r="A3" s="477" t="s">
        <v>97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</row>
    <row r="4" spans="1:255" ht="20.25">
      <c r="A4" s="151" t="s">
        <v>84</v>
      </c>
      <c r="B4" s="151"/>
      <c r="C4" s="242" t="str">
        <f>Profile!C2</f>
        <v>dk;kZy; iz/kkukpk;Z jktdh; mPp ek/;fed fo|ky; ihiykn ¼ukxkSj½</v>
      </c>
      <c r="D4" s="151"/>
      <c r="E4" s="151"/>
      <c r="F4" s="151"/>
      <c r="G4" s="151"/>
      <c r="H4" s="151"/>
      <c r="I4" s="151"/>
      <c r="J4" s="151"/>
      <c r="K4" s="151" t="s">
        <v>82</v>
      </c>
      <c r="L4" s="151"/>
      <c r="M4" s="151"/>
      <c r="N4" s="151"/>
      <c r="O4" s="151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</row>
    <row r="5" spans="1:255" ht="18.75">
      <c r="A5" s="151" t="s">
        <v>215</v>
      </c>
      <c r="B5" s="151"/>
      <c r="C5" s="151"/>
      <c r="D5" s="151"/>
      <c r="E5" s="226" t="str">
        <f>Profile!C5</f>
        <v>2202-02-109-(01)-[00]-01</v>
      </c>
      <c r="F5" s="151"/>
      <c r="G5" s="151"/>
      <c r="H5" s="226" t="str">
        <f>Profile!G5</f>
        <v>NON  PLAN</v>
      </c>
      <c r="I5" s="137"/>
      <c r="J5" s="528" t="s">
        <v>288</v>
      </c>
      <c r="K5" s="528"/>
      <c r="L5" s="227">
        <f>Profile!G4</f>
        <v>11700</v>
      </c>
      <c r="M5" s="243" t="s">
        <v>83</v>
      </c>
      <c r="N5" s="151"/>
      <c r="O5" s="151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</row>
    <row r="6" spans="1:15" ht="35.25" customHeight="1">
      <c r="A6" s="513" t="s">
        <v>0</v>
      </c>
      <c r="B6" s="513" t="s">
        <v>1</v>
      </c>
      <c r="C6" s="513" t="s">
        <v>85</v>
      </c>
      <c r="D6" s="513"/>
      <c r="E6" s="513"/>
      <c r="F6" s="524" t="s">
        <v>506</v>
      </c>
      <c r="G6" s="514" t="s">
        <v>2</v>
      </c>
      <c r="H6" s="515"/>
      <c r="I6" s="516"/>
      <c r="J6" s="517" t="s">
        <v>94</v>
      </c>
      <c r="K6" s="513" t="s">
        <v>88</v>
      </c>
      <c r="L6" s="513" t="s">
        <v>89</v>
      </c>
      <c r="M6" s="513" t="s">
        <v>90</v>
      </c>
      <c r="N6" s="513"/>
      <c r="O6" s="513"/>
    </row>
    <row r="7" spans="1:15" ht="50.25" customHeight="1">
      <c r="A7" s="513"/>
      <c r="B7" s="513"/>
      <c r="C7" s="229" t="s">
        <v>224</v>
      </c>
      <c r="D7" s="229" t="s">
        <v>350</v>
      </c>
      <c r="E7" s="229" t="s">
        <v>505</v>
      </c>
      <c r="F7" s="524"/>
      <c r="G7" s="230" t="s">
        <v>86</v>
      </c>
      <c r="H7" s="230" t="s">
        <v>87</v>
      </c>
      <c r="I7" s="228" t="s">
        <v>3</v>
      </c>
      <c r="J7" s="518"/>
      <c r="K7" s="513"/>
      <c r="L7" s="513"/>
      <c r="M7" s="230" t="s">
        <v>91</v>
      </c>
      <c r="N7" s="230" t="s">
        <v>92</v>
      </c>
      <c r="O7" s="230" t="s">
        <v>93</v>
      </c>
    </row>
    <row r="8" spans="1:15" ht="12.75">
      <c r="A8" s="231">
        <v>1</v>
      </c>
      <c r="B8" s="231">
        <v>2</v>
      </c>
      <c r="C8" s="231">
        <v>3</v>
      </c>
      <c r="D8" s="231">
        <v>4</v>
      </c>
      <c r="E8" s="231">
        <v>5</v>
      </c>
      <c r="F8" s="231">
        <v>6</v>
      </c>
      <c r="G8" s="231">
        <v>7</v>
      </c>
      <c r="H8" s="231">
        <v>8</v>
      </c>
      <c r="I8" s="231">
        <v>9</v>
      </c>
      <c r="J8" s="231">
        <v>10</v>
      </c>
      <c r="K8" s="231">
        <v>11</v>
      </c>
      <c r="L8" s="231">
        <v>12</v>
      </c>
      <c r="M8" s="231">
        <v>13</v>
      </c>
      <c r="N8" s="231">
        <v>14</v>
      </c>
      <c r="O8" s="231">
        <v>15</v>
      </c>
    </row>
    <row r="9" spans="1:15" ht="18.75">
      <c r="A9" s="521" t="s">
        <v>20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3"/>
    </row>
    <row r="10" spans="1:15" ht="18.75">
      <c r="A10" s="519" t="s">
        <v>21</v>
      </c>
      <c r="B10" s="520"/>
      <c r="C10" s="329">
        <v>815</v>
      </c>
      <c r="D10" s="329">
        <v>1000</v>
      </c>
      <c r="E10" s="329">
        <v>500</v>
      </c>
      <c r="F10" s="329">
        <v>0</v>
      </c>
      <c r="G10" s="329">
        <v>500</v>
      </c>
      <c r="H10" s="329">
        <v>500</v>
      </c>
      <c r="I10" s="329">
        <f>SUM(G10:H10)</f>
        <v>1000</v>
      </c>
      <c r="J10" s="329">
        <v>0</v>
      </c>
      <c r="K10" s="329">
        <v>0</v>
      </c>
      <c r="L10" s="329">
        <v>0</v>
      </c>
      <c r="M10" s="329"/>
      <c r="N10" s="330"/>
      <c r="O10" s="172"/>
    </row>
    <row r="11" spans="1:15" ht="18.75">
      <c r="A11" s="519" t="s">
        <v>22</v>
      </c>
      <c r="B11" s="520"/>
      <c r="C11" s="329">
        <v>0</v>
      </c>
      <c r="D11" s="329">
        <v>0</v>
      </c>
      <c r="E11" s="329">
        <v>0</v>
      </c>
      <c r="F11" s="329">
        <v>0</v>
      </c>
      <c r="G11" s="329">
        <v>0</v>
      </c>
      <c r="H11" s="329">
        <v>0</v>
      </c>
      <c r="I11" s="329">
        <f>SUM(G11:H11)</f>
        <v>0</v>
      </c>
      <c r="J11" s="329">
        <f>F11-H11</f>
        <v>0</v>
      </c>
      <c r="K11" s="329">
        <v>0</v>
      </c>
      <c r="L11" s="329">
        <v>0</v>
      </c>
      <c r="M11" s="329"/>
      <c r="N11" s="330"/>
      <c r="O11" s="172"/>
    </row>
    <row r="12" spans="1:15" ht="18.75">
      <c r="A12" s="519" t="s">
        <v>23</v>
      </c>
      <c r="B12" s="520"/>
      <c r="C12" s="329">
        <v>0</v>
      </c>
      <c r="D12" s="329">
        <v>0</v>
      </c>
      <c r="E12" s="329">
        <v>0</v>
      </c>
      <c r="F12" s="329">
        <v>0</v>
      </c>
      <c r="G12" s="329">
        <v>0</v>
      </c>
      <c r="H12" s="329">
        <v>0</v>
      </c>
      <c r="I12" s="329">
        <f>SUM(G12:H12)</f>
        <v>0</v>
      </c>
      <c r="J12" s="329">
        <f>F12-H12</f>
        <v>0</v>
      </c>
      <c r="K12" s="329">
        <v>0</v>
      </c>
      <c r="L12" s="329">
        <v>0</v>
      </c>
      <c r="M12" s="329"/>
      <c r="N12" s="330"/>
      <c r="O12" s="172"/>
    </row>
    <row r="13" spans="1:15" ht="18.75">
      <c r="A13" s="519" t="s">
        <v>246</v>
      </c>
      <c r="B13" s="520"/>
      <c r="C13" s="329">
        <v>0</v>
      </c>
      <c r="D13" s="329">
        <v>0</v>
      </c>
      <c r="E13" s="329">
        <v>0</v>
      </c>
      <c r="F13" s="329">
        <v>0</v>
      </c>
      <c r="G13" s="329">
        <v>0</v>
      </c>
      <c r="H13" s="329">
        <v>0</v>
      </c>
      <c r="I13" s="329">
        <f>SUM(G13:H13)</f>
        <v>0</v>
      </c>
      <c r="J13" s="329">
        <f>F13-H13</f>
        <v>0</v>
      </c>
      <c r="K13" s="329">
        <v>0</v>
      </c>
      <c r="L13" s="329">
        <v>0</v>
      </c>
      <c r="M13" s="329"/>
      <c r="N13" s="330"/>
      <c r="O13" s="172"/>
    </row>
    <row r="14" spans="1:15" ht="18.75">
      <c r="A14" s="519" t="s">
        <v>24</v>
      </c>
      <c r="B14" s="520"/>
      <c r="C14" s="329">
        <v>685</v>
      </c>
      <c r="D14" s="329">
        <v>500</v>
      </c>
      <c r="E14" s="329">
        <v>2000</v>
      </c>
      <c r="F14" s="329">
        <v>2500</v>
      </c>
      <c r="G14" s="329">
        <v>2000</v>
      </c>
      <c r="H14" s="329">
        <v>2000</v>
      </c>
      <c r="I14" s="329">
        <f>SUM(G14:H14)</f>
        <v>4000</v>
      </c>
      <c r="J14" s="329">
        <v>0</v>
      </c>
      <c r="K14" s="329">
        <v>5000</v>
      </c>
      <c r="L14" s="329">
        <v>5000</v>
      </c>
      <c r="M14" s="329"/>
      <c r="N14" s="330"/>
      <c r="O14" s="172"/>
    </row>
    <row r="15" spans="1:15" s="224" customFormat="1" ht="18.75">
      <c r="A15" s="525" t="s">
        <v>7</v>
      </c>
      <c r="B15" s="526"/>
      <c r="C15" s="329">
        <f>SUM(C10:C14)</f>
        <v>1500</v>
      </c>
      <c r="D15" s="329">
        <f>SUM(D10:D14)</f>
        <v>1500</v>
      </c>
      <c r="E15" s="329">
        <f>SUM(E10:E14)</f>
        <v>2500</v>
      </c>
      <c r="F15" s="331">
        <f>SUM(F10:F14)</f>
        <v>2500</v>
      </c>
      <c r="G15" s="329">
        <f aca="true" t="shared" si="0" ref="G15:L15">SUM(G10:G14)</f>
        <v>2500</v>
      </c>
      <c r="H15" s="331">
        <f t="shared" si="0"/>
        <v>2500</v>
      </c>
      <c r="I15" s="329">
        <f t="shared" si="0"/>
        <v>5000</v>
      </c>
      <c r="J15" s="329">
        <v>0</v>
      </c>
      <c r="K15" s="329">
        <v>5000</v>
      </c>
      <c r="L15" s="329">
        <f t="shared" si="0"/>
        <v>5000</v>
      </c>
      <c r="M15" s="329"/>
      <c r="N15" s="330"/>
      <c r="O15" s="176"/>
    </row>
    <row r="16" spans="1:15" ht="18.75">
      <c r="A16" s="519" t="s">
        <v>25</v>
      </c>
      <c r="B16" s="520"/>
      <c r="C16" s="329">
        <v>0</v>
      </c>
      <c r="D16" s="329">
        <v>0</v>
      </c>
      <c r="E16" s="329">
        <v>0</v>
      </c>
      <c r="F16" s="329">
        <v>0</v>
      </c>
      <c r="G16" s="329">
        <v>0</v>
      </c>
      <c r="H16" s="329">
        <v>0</v>
      </c>
      <c r="I16" s="329">
        <f>SUM(G16:H16)</f>
        <v>0</v>
      </c>
      <c r="J16" s="329">
        <f>F16-H16</f>
        <v>0</v>
      </c>
      <c r="K16" s="329">
        <v>0</v>
      </c>
      <c r="L16" s="329">
        <v>0</v>
      </c>
      <c r="M16" s="329"/>
      <c r="N16" s="330"/>
      <c r="O16" s="172"/>
    </row>
    <row r="17" spans="1:15" ht="18.75">
      <c r="A17" s="519" t="s">
        <v>26</v>
      </c>
      <c r="B17" s="520"/>
      <c r="C17" s="329">
        <v>800</v>
      </c>
      <c r="D17" s="329">
        <v>800</v>
      </c>
      <c r="E17" s="329">
        <v>1200</v>
      </c>
      <c r="F17" s="331">
        <v>2500</v>
      </c>
      <c r="G17" s="329">
        <v>1190</v>
      </c>
      <c r="H17" s="329">
        <v>0</v>
      </c>
      <c r="I17" s="329">
        <f>SUM(G17:H17)</f>
        <v>1190</v>
      </c>
      <c r="J17" s="329">
        <f>F17-H17</f>
        <v>2500</v>
      </c>
      <c r="K17" s="329">
        <v>1200</v>
      </c>
      <c r="L17" s="329">
        <v>3000</v>
      </c>
      <c r="M17" s="329"/>
      <c r="N17" s="330"/>
      <c r="O17" s="172"/>
    </row>
    <row r="18" spans="1:15" ht="18.75">
      <c r="A18" s="519" t="s">
        <v>118</v>
      </c>
      <c r="B18" s="520"/>
      <c r="C18" s="332">
        <v>0</v>
      </c>
      <c r="D18" s="332">
        <v>0</v>
      </c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29"/>
      <c r="N18" s="330"/>
      <c r="O18" s="172"/>
    </row>
    <row r="19" spans="1:15" ht="18.75">
      <c r="A19" s="519" t="s">
        <v>27</v>
      </c>
      <c r="B19" s="520"/>
      <c r="C19" s="329">
        <v>0</v>
      </c>
      <c r="D19" s="329">
        <v>0</v>
      </c>
      <c r="E19" s="329">
        <v>0</v>
      </c>
      <c r="F19" s="329">
        <v>0</v>
      </c>
      <c r="G19" s="329">
        <v>0</v>
      </c>
      <c r="H19" s="329">
        <v>0</v>
      </c>
      <c r="I19" s="329">
        <f>SUM(G19:H19)</f>
        <v>0</v>
      </c>
      <c r="J19" s="329">
        <f>F19-H19</f>
        <v>0</v>
      </c>
      <c r="K19" s="329">
        <v>0</v>
      </c>
      <c r="L19" s="329">
        <v>0</v>
      </c>
      <c r="M19" s="329"/>
      <c r="N19" s="330"/>
      <c r="O19" s="172"/>
    </row>
    <row r="20" spans="1:15" ht="18.75">
      <c r="A20" s="519" t="s">
        <v>28</v>
      </c>
      <c r="B20" s="520"/>
      <c r="C20" s="329">
        <v>4950</v>
      </c>
      <c r="D20" s="329">
        <v>4950</v>
      </c>
      <c r="E20" s="329">
        <v>4950</v>
      </c>
      <c r="F20" s="331">
        <v>4950</v>
      </c>
      <c r="G20" s="329">
        <v>4950</v>
      </c>
      <c r="H20" s="331">
        <v>1650</v>
      </c>
      <c r="I20" s="329">
        <f>SUM(G20:H20)</f>
        <v>6600</v>
      </c>
      <c r="J20" s="329">
        <v>0</v>
      </c>
      <c r="K20" s="329">
        <v>3300</v>
      </c>
      <c r="L20" s="329">
        <v>3300</v>
      </c>
      <c r="M20" s="329"/>
      <c r="N20" s="330"/>
      <c r="O20" s="172"/>
    </row>
    <row r="21" spans="1:15" ht="18.75">
      <c r="A21" s="519" t="s">
        <v>216</v>
      </c>
      <c r="B21" s="520"/>
      <c r="C21" s="332">
        <v>0</v>
      </c>
      <c r="D21" s="332">
        <v>800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29"/>
      <c r="N21" s="330"/>
      <c r="O21" s="172"/>
    </row>
    <row r="22" spans="1:15" ht="18.75">
      <c r="A22" s="519" t="s">
        <v>507</v>
      </c>
      <c r="B22" s="520"/>
      <c r="C22" s="329">
        <v>700</v>
      </c>
      <c r="D22" s="329">
        <v>0</v>
      </c>
      <c r="E22" s="329">
        <v>0</v>
      </c>
      <c r="F22" s="329">
        <v>0</v>
      </c>
      <c r="G22" s="329">
        <v>0</v>
      </c>
      <c r="H22" s="329">
        <v>0</v>
      </c>
      <c r="I22" s="329">
        <f>SUM(G22:H22)</f>
        <v>0</v>
      </c>
      <c r="J22" s="329">
        <f>F22-H22</f>
        <v>0</v>
      </c>
      <c r="K22" s="329">
        <v>0</v>
      </c>
      <c r="L22" s="329">
        <v>0</v>
      </c>
      <c r="M22" s="329"/>
      <c r="N22" s="330"/>
      <c r="O22" s="172"/>
    </row>
    <row r="23" spans="1:15" s="224" customFormat="1" ht="18.75">
      <c r="A23" s="525" t="s">
        <v>7</v>
      </c>
      <c r="B23" s="526"/>
      <c r="C23" s="236">
        <f aca="true" t="shared" si="1" ref="C23:H23">SUM(C16:C22)</f>
        <v>6450</v>
      </c>
      <c r="D23" s="236">
        <f t="shared" si="1"/>
        <v>6550</v>
      </c>
      <c r="E23" s="236">
        <f t="shared" si="1"/>
        <v>6150</v>
      </c>
      <c r="F23" s="236">
        <f t="shared" si="1"/>
        <v>7450</v>
      </c>
      <c r="G23" s="236">
        <f t="shared" si="1"/>
        <v>6140</v>
      </c>
      <c r="H23" s="236">
        <f t="shared" si="1"/>
        <v>1650</v>
      </c>
      <c r="I23" s="236">
        <f>SUM(G23:H23)</f>
        <v>7790</v>
      </c>
      <c r="J23" s="236">
        <f>SUM(J16:J22)</f>
        <v>2500</v>
      </c>
      <c r="K23" s="236">
        <f>SUM(K16:K22)</f>
        <v>4500</v>
      </c>
      <c r="L23" s="236">
        <f>K23</f>
        <v>4500</v>
      </c>
      <c r="M23" s="236"/>
      <c r="N23" s="236"/>
      <c r="O23" s="176"/>
    </row>
    <row r="24" spans="1:15" s="224" customFormat="1" ht="18.75">
      <c r="A24" s="525" t="s">
        <v>29</v>
      </c>
      <c r="B24" s="526"/>
      <c r="C24" s="236">
        <f aca="true" t="shared" si="2" ref="C24:H24">C15+C23</f>
        <v>7950</v>
      </c>
      <c r="D24" s="236">
        <f t="shared" si="2"/>
        <v>8050</v>
      </c>
      <c r="E24" s="236">
        <f t="shared" si="2"/>
        <v>8650</v>
      </c>
      <c r="F24" s="236">
        <f t="shared" si="2"/>
        <v>9950</v>
      </c>
      <c r="G24" s="236">
        <f t="shared" si="2"/>
        <v>8640</v>
      </c>
      <c r="H24" s="236">
        <f t="shared" si="2"/>
        <v>4150</v>
      </c>
      <c r="I24" s="236">
        <f>SUM(G24:H24)</f>
        <v>12790</v>
      </c>
      <c r="J24" s="236">
        <f>J15+J23</f>
        <v>2500</v>
      </c>
      <c r="K24" s="236">
        <f>K15+K23</f>
        <v>9500</v>
      </c>
      <c r="L24" s="236">
        <f>K24</f>
        <v>9500</v>
      </c>
      <c r="M24" s="236"/>
      <c r="N24" s="236"/>
      <c r="O24" s="176"/>
    </row>
    <row r="25" spans="1:15" s="224" customFormat="1" ht="18.75">
      <c r="A25" s="525" t="s">
        <v>18</v>
      </c>
      <c r="B25" s="526"/>
      <c r="C25" s="236">
        <f aca="true" t="shared" si="3" ref="C25:J25">C24</f>
        <v>7950</v>
      </c>
      <c r="D25" s="236">
        <f t="shared" si="3"/>
        <v>8050</v>
      </c>
      <c r="E25" s="236">
        <f t="shared" si="3"/>
        <v>8650</v>
      </c>
      <c r="F25" s="236">
        <f t="shared" si="3"/>
        <v>9950</v>
      </c>
      <c r="G25" s="236">
        <f t="shared" si="3"/>
        <v>8640</v>
      </c>
      <c r="H25" s="236">
        <f t="shared" si="3"/>
        <v>4150</v>
      </c>
      <c r="I25" s="236">
        <f>SUM(G25:H25)</f>
        <v>12790</v>
      </c>
      <c r="J25" s="236">
        <f t="shared" si="3"/>
        <v>2500</v>
      </c>
      <c r="K25" s="236">
        <f>K24</f>
        <v>9500</v>
      </c>
      <c r="L25" s="236">
        <f>K25</f>
        <v>9500</v>
      </c>
      <c r="M25" s="236"/>
      <c r="N25" s="236"/>
      <c r="O25" s="236"/>
    </row>
    <row r="26" spans="1:15" s="224" customFormat="1" ht="12.7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</row>
    <row r="27" spans="1:15" ht="18.7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479" t="str">
        <f>Profile!J21</f>
        <v>js[kk 'kekZ</v>
      </c>
      <c r="L27" s="479"/>
      <c r="M27" s="479"/>
      <c r="N27" s="479"/>
      <c r="O27" s="137"/>
    </row>
    <row r="28" spans="1:15" ht="18.7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479" t="str">
        <f>Profile!J22</f>
        <v>iz/kkukpk;Z jk-m-ek-fo|ky;] ihiykn </v>
      </c>
      <c r="L28" s="479"/>
      <c r="M28" s="479"/>
      <c r="N28" s="479"/>
      <c r="O28" s="137"/>
    </row>
    <row r="29" spans="1:15" ht="18.7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479" t="str">
        <f>Profile!J23</f>
        <v>vkWfQl vkbZ-Mh- 11700</v>
      </c>
      <c r="L29" s="479"/>
      <c r="M29" s="479"/>
      <c r="N29" s="479"/>
      <c r="O29" s="137"/>
    </row>
    <row r="30" spans="1:15" ht="12.7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529">
        <v>13</v>
      </c>
      <c r="O30" s="529"/>
    </row>
    <row r="31" spans="1:15" ht="12.7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529"/>
      <c r="O31" s="529"/>
    </row>
    <row r="32" spans="1:15" ht="12.7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</row>
    <row r="35" spans="1:15" ht="23.25">
      <c r="A35" s="527" t="s">
        <v>396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</row>
  </sheetData>
  <sheetProtection/>
  <mergeCells count="36">
    <mergeCell ref="A35:O35"/>
    <mergeCell ref="J5:K5"/>
    <mergeCell ref="N30:O31"/>
    <mergeCell ref="M6:O6"/>
    <mergeCell ref="A19:B19"/>
    <mergeCell ref="A20:B20"/>
    <mergeCell ref="A22:B22"/>
    <mergeCell ref="A23:B23"/>
    <mergeCell ref="A24:B24"/>
    <mergeCell ref="A21:B21"/>
    <mergeCell ref="K27:N27"/>
    <mergeCell ref="A10:B10"/>
    <mergeCell ref="A14:B14"/>
    <mergeCell ref="A25:B25"/>
    <mergeCell ref="A16:B16"/>
    <mergeCell ref="A17:B17"/>
    <mergeCell ref="A18:B18"/>
    <mergeCell ref="A15:B15"/>
    <mergeCell ref="A11:B11"/>
    <mergeCell ref="A12:B12"/>
    <mergeCell ref="K28:N28"/>
    <mergeCell ref="K29:N29"/>
    <mergeCell ref="K6:K7"/>
    <mergeCell ref="L6:L7"/>
    <mergeCell ref="A2:O2"/>
    <mergeCell ref="A3:O3"/>
    <mergeCell ref="A6:A7"/>
    <mergeCell ref="B6:B7"/>
    <mergeCell ref="A9:O9"/>
    <mergeCell ref="F6:F7"/>
    <mergeCell ref="A1:M1"/>
    <mergeCell ref="N1:O1"/>
    <mergeCell ref="C6:E6"/>
    <mergeCell ref="G6:I6"/>
    <mergeCell ref="J6:J7"/>
    <mergeCell ref="A13:B13"/>
  </mergeCells>
  <printOptions horizontalCentered="1"/>
  <pageMargins left="0.31496062992125984" right="0.2362204724409449" top="0.31496062992125984" bottom="0.31496062992125984" header="0.5118110236220472" footer="0.5118110236220472"/>
  <pageSetup fitToHeight="2" horizontalDpi="360" verticalDpi="360" orientation="landscape" paperSize="9" scale="78" r:id="rId1"/>
  <headerFooter alignWithMargins="0">
    <oddFooter>&amp;C&amp;Z&amp;F&amp;R&amp;A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IV51"/>
  <sheetViews>
    <sheetView zoomScaleSheetLayoutView="100" zoomScalePageLayoutView="0" workbookViewId="0" topLeftCell="A31">
      <selection activeCell="K42" sqref="K42:N42"/>
    </sheetView>
  </sheetViews>
  <sheetFormatPr defaultColWidth="9.140625" defaultRowHeight="12.75"/>
  <cols>
    <col min="1" max="1" width="17.421875" style="127" customWidth="1"/>
    <col min="2" max="2" width="9.28125" style="127" customWidth="1"/>
    <col min="3" max="3" width="11.421875" style="127" customWidth="1"/>
    <col min="4" max="4" width="11.57421875" style="127" customWidth="1"/>
    <col min="5" max="5" width="12.28125" style="127" customWidth="1"/>
    <col min="6" max="6" width="12.00390625" style="127" customWidth="1"/>
    <col min="7" max="7" width="11.421875" style="127" customWidth="1"/>
    <col min="8" max="8" width="10.00390625" style="127" customWidth="1"/>
    <col min="9" max="9" width="12.7109375" style="127" customWidth="1"/>
    <col min="10" max="10" width="13.00390625" style="127" customWidth="1"/>
    <col min="11" max="11" width="12.421875" style="127" customWidth="1"/>
    <col min="12" max="12" width="11.8515625" style="127" customWidth="1"/>
    <col min="13" max="15" width="5.140625" style="127" customWidth="1"/>
    <col min="16" max="16384" width="9.140625" style="127" customWidth="1"/>
  </cols>
  <sheetData>
    <row r="1" spans="1:256" ht="18.75">
      <c r="A1" s="477" t="s">
        <v>99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531"/>
      <c r="M1" s="529">
        <f>Profile!C4</f>
        <v>1</v>
      </c>
      <c r="N1" s="529"/>
      <c r="O1" s="151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  <c r="IR1" s="222"/>
      <c r="IS1" s="222"/>
      <c r="IT1" s="222"/>
      <c r="IU1" s="222"/>
      <c r="IV1" s="222"/>
    </row>
    <row r="2" spans="1:256" ht="18.75">
      <c r="A2" s="477" t="s">
        <v>81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  <c r="IV2" s="222"/>
    </row>
    <row r="3" spans="1:256" ht="18.75">
      <c r="A3" s="477" t="s">
        <v>95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  <c r="IV3" s="222"/>
    </row>
    <row r="4" spans="1:256" ht="18.75">
      <c r="A4" s="151" t="s">
        <v>84</v>
      </c>
      <c r="B4" s="151"/>
      <c r="C4" s="151" t="str">
        <f>Profile!C2</f>
        <v>dk;kZy; iz/kkukpk;Z jktdh; mPp ek/;fed fo|ky; ihiykn ¼ukxkSj½</v>
      </c>
      <c r="D4" s="151"/>
      <c r="E4" s="151"/>
      <c r="F4" s="151"/>
      <c r="G4" s="151"/>
      <c r="H4" s="151"/>
      <c r="I4" s="151"/>
      <c r="J4" s="151"/>
      <c r="K4" s="151" t="s">
        <v>82</v>
      </c>
      <c r="L4" s="151"/>
      <c r="M4" s="151"/>
      <c r="N4" s="151"/>
      <c r="O4" s="151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  <c r="IV4" s="222"/>
    </row>
    <row r="5" spans="1:256" ht="18.75">
      <c r="A5" s="151" t="s">
        <v>214</v>
      </c>
      <c r="B5" s="151"/>
      <c r="C5" s="151"/>
      <c r="D5" s="151"/>
      <c r="E5" s="226" t="str">
        <f>Profile!C5</f>
        <v>2202-02-109-(01)-[00]-01</v>
      </c>
      <c r="F5" s="151"/>
      <c r="G5" s="151"/>
      <c r="H5" s="226" t="str">
        <f>Profile!G5</f>
        <v>NON  PLAN</v>
      </c>
      <c r="I5" s="151"/>
      <c r="J5" s="532" t="s">
        <v>288</v>
      </c>
      <c r="K5" s="533"/>
      <c r="L5" s="227">
        <f>Profile!G4</f>
        <v>11700</v>
      </c>
      <c r="M5" s="137"/>
      <c r="N5" s="151"/>
      <c r="O5" s="151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  <c r="IV5" s="222"/>
    </row>
    <row r="6" spans="1:15" ht="18.75">
      <c r="A6" s="534" t="s">
        <v>83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</row>
    <row r="7" spans="1:15" ht="39" customHeight="1">
      <c r="A7" s="513" t="s">
        <v>0</v>
      </c>
      <c r="B7" s="513" t="s">
        <v>1</v>
      </c>
      <c r="C7" s="513" t="s">
        <v>85</v>
      </c>
      <c r="D7" s="513"/>
      <c r="E7" s="513"/>
      <c r="F7" s="524" t="s">
        <v>351</v>
      </c>
      <c r="G7" s="514" t="s">
        <v>2</v>
      </c>
      <c r="H7" s="515"/>
      <c r="I7" s="516"/>
      <c r="J7" s="517" t="s">
        <v>94</v>
      </c>
      <c r="K7" s="513" t="s">
        <v>88</v>
      </c>
      <c r="L7" s="513" t="s">
        <v>89</v>
      </c>
      <c r="M7" s="513" t="s">
        <v>90</v>
      </c>
      <c r="N7" s="513"/>
      <c r="O7" s="513"/>
    </row>
    <row r="8" spans="1:15" ht="53.25" customHeight="1">
      <c r="A8" s="513"/>
      <c r="B8" s="513"/>
      <c r="C8" s="229" t="s">
        <v>220</v>
      </c>
      <c r="D8" s="229" t="s">
        <v>224</v>
      </c>
      <c r="E8" s="229" t="s">
        <v>350</v>
      </c>
      <c r="F8" s="524"/>
      <c r="G8" s="230" t="s">
        <v>86</v>
      </c>
      <c r="H8" s="230" t="s">
        <v>87</v>
      </c>
      <c r="I8" s="228" t="s">
        <v>3</v>
      </c>
      <c r="J8" s="518"/>
      <c r="K8" s="513"/>
      <c r="L8" s="513"/>
      <c r="M8" s="230" t="s">
        <v>91</v>
      </c>
      <c r="N8" s="230" t="s">
        <v>92</v>
      </c>
      <c r="O8" s="230" t="s">
        <v>93</v>
      </c>
    </row>
    <row r="9" spans="1:15" ht="12.75">
      <c r="A9" s="231">
        <v>1</v>
      </c>
      <c r="B9" s="231">
        <v>2</v>
      </c>
      <c r="C9" s="231">
        <v>4</v>
      </c>
      <c r="D9" s="231">
        <v>5</v>
      </c>
      <c r="E9" s="231">
        <v>5</v>
      </c>
      <c r="F9" s="231">
        <v>6</v>
      </c>
      <c r="G9" s="231">
        <v>7</v>
      </c>
      <c r="H9" s="231">
        <v>8</v>
      </c>
      <c r="I9" s="231">
        <v>9</v>
      </c>
      <c r="J9" s="231">
        <v>10</v>
      </c>
      <c r="K9" s="231">
        <v>11</v>
      </c>
      <c r="L9" s="231">
        <v>12</v>
      </c>
      <c r="M9" s="231">
        <v>13</v>
      </c>
      <c r="N9" s="231">
        <v>14</v>
      </c>
      <c r="O9" s="231">
        <v>15</v>
      </c>
    </row>
    <row r="10" spans="1:15" ht="18.75">
      <c r="A10" s="535" t="s">
        <v>4</v>
      </c>
      <c r="B10" s="232" t="s">
        <v>5</v>
      </c>
      <c r="C10" s="223">
        <v>3133330</v>
      </c>
      <c r="D10" s="223">
        <v>3296556</v>
      </c>
      <c r="E10" s="239">
        <f>'BUD. CONT.'!B19</f>
        <v>375950</v>
      </c>
      <c r="F10" s="239">
        <v>0</v>
      </c>
      <c r="G10" s="239">
        <f>'BUD. CONT.'!B18</f>
        <v>258840</v>
      </c>
      <c r="H10" s="239">
        <f>'BUD. CONT.'!B24</f>
        <v>117110</v>
      </c>
      <c r="I10" s="239">
        <f>SUM(G10:H10)</f>
        <v>375950</v>
      </c>
      <c r="J10" s="239">
        <f>K10-H10</f>
        <v>249250</v>
      </c>
      <c r="K10" s="239">
        <f>'P8G1'!M71</f>
        <v>366360</v>
      </c>
      <c r="L10" s="239">
        <f>'P8G1'!L71</f>
        <v>377400</v>
      </c>
      <c r="M10" s="239"/>
      <c r="N10" s="239"/>
      <c r="O10" s="239"/>
    </row>
    <row r="11" spans="1:15" ht="18.75">
      <c r="A11" s="535"/>
      <c r="B11" s="232" t="s">
        <v>6</v>
      </c>
      <c r="C11" s="223">
        <v>3890532</v>
      </c>
      <c r="D11" s="223">
        <v>3640145</v>
      </c>
      <c r="E11" s="239">
        <f>'BUD. CONT.'!O19</f>
        <v>1465030</v>
      </c>
      <c r="F11" s="239">
        <v>0</v>
      </c>
      <c r="G11" s="239">
        <f>'BUD. CONT.'!O18</f>
        <v>727940</v>
      </c>
      <c r="H11" s="239">
        <f>'BUD. CONT.'!O24</f>
        <v>779492</v>
      </c>
      <c r="I11" s="239">
        <f aca="true" t="shared" si="0" ref="I11:I34">SUM(G11:H11)</f>
        <v>1507432</v>
      </c>
      <c r="J11" s="239">
        <f>K11-H11</f>
        <v>2167148</v>
      </c>
      <c r="K11" s="239">
        <f>'P8G1'!M72</f>
        <v>2946640</v>
      </c>
      <c r="L11" s="239">
        <f>'P8G1'!L72</f>
        <v>3035680</v>
      </c>
      <c r="M11" s="239"/>
      <c r="N11" s="239"/>
      <c r="O11" s="239"/>
    </row>
    <row r="12" spans="1:16" s="146" customFormat="1" ht="21" customHeight="1">
      <c r="A12" s="530" t="s">
        <v>7</v>
      </c>
      <c r="B12" s="530"/>
      <c r="C12" s="236">
        <f aca="true" t="shared" si="1" ref="C12:L12">SUM(C10:C11)</f>
        <v>7023862</v>
      </c>
      <c r="D12" s="236">
        <f t="shared" si="1"/>
        <v>6936701</v>
      </c>
      <c r="E12" s="236">
        <f t="shared" si="1"/>
        <v>1840980</v>
      </c>
      <c r="F12" s="236">
        <f t="shared" si="1"/>
        <v>0</v>
      </c>
      <c r="G12" s="236">
        <f t="shared" si="1"/>
        <v>986780</v>
      </c>
      <c r="H12" s="236">
        <f t="shared" si="1"/>
        <v>896602</v>
      </c>
      <c r="I12" s="236">
        <f t="shared" si="1"/>
        <v>1883382</v>
      </c>
      <c r="J12" s="236">
        <f t="shared" si="1"/>
        <v>2416398</v>
      </c>
      <c r="K12" s="236">
        <f t="shared" si="1"/>
        <v>3313000</v>
      </c>
      <c r="L12" s="236">
        <f t="shared" si="1"/>
        <v>3413080</v>
      </c>
      <c r="M12" s="236"/>
      <c r="N12" s="236"/>
      <c r="O12" s="236"/>
      <c r="P12" s="127"/>
    </row>
    <row r="13" spans="1:15" ht="18.75">
      <c r="A13" s="535" t="s">
        <v>8</v>
      </c>
      <c r="B13" s="232" t="s">
        <v>5</v>
      </c>
      <c r="C13" s="223">
        <v>1954498</v>
      </c>
      <c r="D13" s="223">
        <v>2720920</v>
      </c>
      <c r="E13" s="239">
        <f>'BUD. CONT.'!C19</f>
        <v>452678</v>
      </c>
      <c r="F13" s="239">
        <v>0</v>
      </c>
      <c r="G13" s="239">
        <f>'BUD. CONT.'!C18</f>
        <v>308016</v>
      </c>
      <c r="H13" s="239">
        <f>'BUD. CONT.'!C24</f>
        <v>144662</v>
      </c>
      <c r="I13" s="239">
        <f t="shared" si="0"/>
        <v>452678</v>
      </c>
      <c r="J13" s="239">
        <f>K13-H13</f>
        <v>313288</v>
      </c>
      <c r="K13" s="239">
        <f>'P8G1'!M74</f>
        <v>457950</v>
      </c>
      <c r="L13" s="239">
        <f>'P8G1'!L74</f>
        <v>471750</v>
      </c>
      <c r="M13" s="239"/>
      <c r="N13" s="239"/>
      <c r="O13" s="239"/>
    </row>
    <row r="14" spans="1:15" ht="18.75">
      <c r="A14" s="535"/>
      <c r="B14" s="232" t="s">
        <v>6</v>
      </c>
      <c r="C14" s="223">
        <v>2639350</v>
      </c>
      <c r="D14" s="223">
        <v>3027130</v>
      </c>
      <c r="E14" s="239">
        <f>'BUD. CONT.'!P19</f>
        <v>2064765</v>
      </c>
      <c r="F14" s="239">
        <v>0</v>
      </c>
      <c r="G14" s="239">
        <f>'BUD. CONT.'!P18</f>
        <v>1493478</v>
      </c>
      <c r="H14" s="239">
        <f>'BUD. CONT.'!P24</f>
        <v>942555</v>
      </c>
      <c r="I14" s="239">
        <f t="shared" si="0"/>
        <v>2436033</v>
      </c>
      <c r="J14" s="239">
        <f>K14-H14</f>
        <v>2740745</v>
      </c>
      <c r="K14" s="239">
        <f>'P8G1'!M75</f>
        <v>3683300</v>
      </c>
      <c r="L14" s="239">
        <f>'P8G1'!L75</f>
        <v>3794600</v>
      </c>
      <c r="M14" s="239"/>
      <c r="N14" s="239"/>
      <c r="O14" s="239"/>
    </row>
    <row r="15" spans="1:16" s="146" customFormat="1" ht="18.75">
      <c r="A15" s="530" t="s">
        <v>7</v>
      </c>
      <c r="B15" s="530"/>
      <c r="C15" s="236">
        <f aca="true" t="shared" si="2" ref="C15:L15">SUM(C13:C14)</f>
        <v>4593848</v>
      </c>
      <c r="D15" s="236">
        <f t="shared" si="2"/>
        <v>5748050</v>
      </c>
      <c r="E15" s="236">
        <f t="shared" si="2"/>
        <v>2517443</v>
      </c>
      <c r="F15" s="236">
        <f t="shared" si="2"/>
        <v>0</v>
      </c>
      <c r="G15" s="236">
        <f t="shared" si="2"/>
        <v>1801494</v>
      </c>
      <c r="H15" s="236">
        <f t="shared" si="2"/>
        <v>1087217</v>
      </c>
      <c r="I15" s="236">
        <f t="shared" si="2"/>
        <v>2888711</v>
      </c>
      <c r="J15" s="236">
        <f t="shared" si="2"/>
        <v>3054033</v>
      </c>
      <c r="K15" s="236">
        <f t="shared" si="2"/>
        <v>4141250</v>
      </c>
      <c r="L15" s="236">
        <f t="shared" si="2"/>
        <v>4266350</v>
      </c>
      <c r="M15" s="236"/>
      <c r="N15" s="236"/>
      <c r="O15" s="236"/>
      <c r="P15" s="127"/>
    </row>
    <row r="16" spans="1:15" ht="18.75">
      <c r="A16" s="535" t="s">
        <v>9</v>
      </c>
      <c r="B16" s="232" t="s">
        <v>5</v>
      </c>
      <c r="C16" s="223">
        <v>308116</v>
      </c>
      <c r="D16" s="223">
        <v>330435</v>
      </c>
      <c r="E16" s="239">
        <f>'BUD. CONT.'!D19</f>
        <v>57727</v>
      </c>
      <c r="F16" s="239">
        <v>0</v>
      </c>
      <c r="G16" s="239">
        <f>'BUD. CONT.'!D18</f>
        <v>46016</v>
      </c>
      <c r="H16" s="239">
        <f>'BUD. CONT.'!D24</f>
        <v>11711</v>
      </c>
      <c r="I16" s="239">
        <f t="shared" si="0"/>
        <v>57727</v>
      </c>
      <c r="J16" s="239">
        <f>K16-H16</f>
        <v>24925</v>
      </c>
      <c r="K16" s="239">
        <f>'P8G1'!M77</f>
        <v>36636</v>
      </c>
      <c r="L16" s="239">
        <f>'P8G1'!L77</f>
        <v>37740</v>
      </c>
      <c r="M16" s="239"/>
      <c r="N16" s="239"/>
      <c r="O16" s="239"/>
    </row>
    <row r="17" spans="1:15" ht="18.75">
      <c r="A17" s="535"/>
      <c r="B17" s="232" t="s">
        <v>6</v>
      </c>
      <c r="C17" s="223">
        <v>357262</v>
      </c>
      <c r="D17" s="223">
        <v>349793</v>
      </c>
      <c r="E17" s="239">
        <f>'BUD. CONT.'!Q19</f>
        <v>173464</v>
      </c>
      <c r="F17" s="239">
        <v>0</v>
      </c>
      <c r="G17" s="239">
        <f>'BUD. CONT.'!Q18</f>
        <v>121893</v>
      </c>
      <c r="H17" s="239">
        <f>'BUD. CONT.'!Q24</f>
        <v>76961</v>
      </c>
      <c r="I17" s="239">
        <f t="shared" si="0"/>
        <v>198854</v>
      </c>
      <c r="J17" s="239">
        <f>K17-H17</f>
        <v>217703</v>
      </c>
      <c r="K17" s="239">
        <f>'P8G1'!M78</f>
        <v>294664</v>
      </c>
      <c r="L17" s="239">
        <f>'P8G1'!L78</f>
        <v>303568</v>
      </c>
      <c r="M17" s="239"/>
      <c r="N17" s="239"/>
      <c r="O17" s="239"/>
    </row>
    <row r="18" spans="1:16" s="146" customFormat="1" ht="18.75">
      <c r="A18" s="530" t="s">
        <v>7</v>
      </c>
      <c r="B18" s="530"/>
      <c r="C18" s="236">
        <f aca="true" t="shared" si="3" ref="C18:L18">SUM(C16:C17)</f>
        <v>665378</v>
      </c>
      <c r="D18" s="236">
        <f t="shared" si="3"/>
        <v>680228</v>
      </c>
      <c r="E18" s="236">
        <f t="shared" si="3"/>
        <v>231191</v>
      </c>
      <c r="F18" s="236">
        <f t="shared" si="3"/>
        <v>0</v>
      </c>
      <c r="G18" s="236">
        <f t="shared" si="3"/>
        <v>167909</v>
      </c>
      <c r="H18" s="236">
        <f t="shared" si="3"/>
        <v>88672</v>
      </c>
      <c r="I18" s="236">
        <f t="shared" si="3"/>
        <v>256581</v>
      </c>
      <c r="J18" s="236">
        <f t="shared" si="3"/>
        <v>242628</v>
      </c>
      <c r="K18" s="236">
        <f t="shared" si="3"/>
        <v>331300</v>
      </c>
      <c r="L18" s="236">
        <f t="shared" si="3"/>
        <v>341308</v>
      </c>
      <c r="M18" s="236"/>
      <c r="N18" s="236"/>
      <c r="O18" s="236"/>
      <c r="P18" s="127"/>
    </row>
    <row r="19" spans="1:15" ht="18.75" customHeight="1">
      <c r="A19" s="535" t="s">
        <v>40</v>
      </c>
      <c r="B19" s="232" t="s">
        <v>5</v>
      </c>
      <c r="C19" s="223">
        <v>105725</v>
      </c>
      <c r="D19" s="223">
        <v>137705</v>
      </c>
      <c r="E19" s="239">
        <f>'BUD. CONT.'!I19</f>
        <v>6903</v>
      </c>
      <c r="F19" s="239">
        <v>0</v>
      </c>
      <c r="G19" s="239">
        <f>'BUD. CONT.'!I18</f>
        <v>1725</v>
      </c>
      <c r="H19" s="239">
        <f>'BUD. CONT.'!I24</f>
        <v>5178</v>
      </c>
      <c r="I19" s="239">
        <f t="shared" si="0"/>
        <v>6903</v>
      </c>
      <c r="J19" s="239">
        <v>0</v>
      </c>
      <c r="K19" s="239">
        <f>'P8G1'!M80</f>
        <v>3700</v>
      </c>
      <c r="L19" s="239">
        <f>'P8G1'!L80</f>
        <v>0</v>
      </c>
      <c r="M19" s="239"/>
      <c r="N19" s="239"/>
      <c r="O19" s="239"/>
    </row>
    <row r="20" spans="1:15" ht="19.5" customHeight="1">
      <c r="A20" s="535"/>
      <c r="B20" s="232" t="s">
        <v>6</v>
      </c>
      <c r="C20" s="223">
        <v>129838</v>
      </c>
      <c r="D20" s="223">
        <v>157533</v>
      </c>
      <c r="E20" s="239">
        <f>'BUD. CONT.'!V19</f>
        <v>49876</v>
      </c>
      <c r="F20" s="239">
        <v>0</v>
      </c>
      <c r="G20" s="239">
        <f>'BUD. CONT.'!V18</f>
        <v>15478</v>
      </c>
      <c r="H20" s="239">
        <f>'BUD. CONT.'!V24</f>
        <v>31359</v>
      </c>
      <c r="I20" s="239">
        <f t="shared" si="0"/>
        <v>46837</v>
      </c>
      <c r="J20" s="239">
        <v>0</v>
      </c>
      <c r="K20" s="239">
        <f>'P8G1'!M81</f>
        <v>29758</v>
      </c>
      <c r="L20" s="239">
        <f>'P8G1'!L81</f>
        <v>0</v>
      </c>
      <c r="M20" s="239"/>
      <c r="N20" s="239"/>
      <c r="O20" s="239"/>
    </row>
    <row r="21" spans="1:16" s="146" customFormat="1" ht="18.75">
      <c r="A21" s="530" t="s">
        <v>7</v>
      </c>
      <c r="B21" s="530"/>
      <c r="C21" s="236">
        <f aca="true" t="shared" si="4" ref="C21:L21">SUM(C19:C20)</f>
        <v>235563</v>
      </c>
      <c r="D21" s="236">
        <f t="shared" si="4"/>
        <v>295238</v>
      </c>
      <c r="E21" s="236">
        <f t="shared" si="4"/>
        <v>56779</v>
      </c>
      <c r="F21" s="236">
        <f t="shared" si="4"/>
        <v>0</v>
      </c>
      <c r="G21" s="236">
        <f t="shared" si="4"/>
        <v>17203</v>
      </c>
      <c r="H21" s="236">
        <f t="shared" si="4"/>
        <v>36537</v>
      </c>
      <c r="I21" s="236">
        <f t="shared" si="4"/>
        <v>53740</v>
      </c>
      <c r="J21" s="236">
        <f t="shared" si="4"/>
        <v>0</v>
      </c>
      <c r="K21" s="236">
        <f t="shared" si="4"/>
        <v>33458</v>
      </c>
      <c r="L21" s="236">
        <f t="shared" si="4"/>
        <v>0</v>
      </c>
      <c r="M21" s="236"/>
      <c r="N21" s="236"/>
      <c r="O21" s="236"/>
      <c r="P21" s="127"/>
    </row>
    <row r="22" spans="1:15" ht="18.75" customHeight="1">
      <c r="A22" s="232" t="s">
        <v>10</v>
      </c>
      <c r="B22" s="233">
        <v>0</v>
      </c>
      <c r="C22" s="223">
        <v>900</v>
      </c>
      <c r="D22" s="223">
        <v>0</v>
      </c>
      <c r="E22" s="239">
        <f>'BUD. CONT.'!AL19</f>
        <v>0</v>
      </c>
      <c r="F22" s="239">
        <v>0</v>
      </c>
      <c r="G22" s="239">
        <f>'BUD. CONT.'!AL18</f>
        <v>0</v>
      </c>
      <c r="H22" s="239">
        <f>'BUD. CONT.'!AL24</f>
        <v>0</v>
      </c>
      <c r="I22" s="239">
        <f t="shared" si="0"/>
        <v>0</v>
      </c>
      <c r="J22" s="239">
        <f aca="true" t="shared" si="5" ref="J22:J30">K22-H22</f>
        <v>0</v>
      </c>
      <c r="K22" s="239">
        <f>'P8G1'!M83</f>
        <v>0</v>
      </c>
      <c r="L22" s="239">
        <f>'P8G1'!L83</f>
        <v>0</v>
      </c>
      <c r="M22" s="239"/>
      <c r="N22" s="239"/>
      <c r="O22" s="239"/>
    </row>
    <row r="23" spans="1:15" ht="18.75">
      <c r="A23" s="232" t="s">
        <v>11</v>
      </c>
      <c r="B23" s="233">
        <v>0</v>
      </c>
      <c r="C23" s="223">
        <v>2800</v>
      </c>
      <c r="D23" s="223">
        <v>4900</v>
      </c>
      <c r="E23" s="239">
        <f>'BUD. CONT.'!AE19</f>
        <v>1350</v>
      </c>
      <c r="F23" s="239">
        <v>0</v>
      </c>
      <c r="G23" s="239">
        <f>'BUD. CONT.'!AE18</f>
        <v>0</v>
      </c>
      <c r="H23" s="239">
        <f>'BUD. CONT.'!AE24</f>
        <v>740</v>
      </c>
      <c r="I23" s="239">
        <f t="shared" si="0"/>
        <v>740</v>
      </c>
      <c r="J23" s="239">
        <f t="shared" si="5"/>
        <v>1060</v>
      </c>
      <c r="K23" s="239">
        <f>'P8G1'!M84</f>
        <v>1800</v>
      </c>
      <c r="L23" s="239">
        <f>'P8G1'!L84</f>
        <v>3600</v>
      </c>
      <c r="M23" s="239"/>
      <c r="N23" s="239"/>
      <c r="O23" s="239"/>
    </row>
    <row r="24" spans="1:15" ht="18.75">
      <c r="A24" s="232" t="s">
        <v>12</v>
      </c>
      <c r="B24" s="233">
        <v>0</v>
      </c>
      <c r="C24" s="223">
        <v>355520</v>
      </c>
      <c r="D24" s="223">
        <v>371515</v>
      </c>
      <c r="E24" s="239">
        <f>'BUD. CONT.'!AH19</f>
        <v>125469</v>
      </c>
      <c r="F24" s="239">
        <v>0</v>
      </c>
      <c r="G24" s="239">
        <f>'BUD. CONT.'!AH18</f>
        <v>0</v>
      </c>
      <c r="H24" s="239">
        <f>'BUD. CONT.'!AH24</f>
        <v>35438</v>
      </c>
      <c r="I24" s="239">
        <f t="shared" si="0"/>
        <v>35438</v>
      </c>
      <c r="J24" s="239">
        <f t="shared" si="5"/>
        <v>231532</v>
      </c>
      <c r="K24" s="239">
        <f>'P8G1'!M85</f>
        <v>266970</v>
      </c>
      <c r="L24" s="239">
        <f>'P8G1'!L85</f>
        <v>231382</v>
      </c>
      <c r="M24" s="239"/>
      <c r="N24" s="239"/>
      <c r="O24" s="239"/>
    </row>
    <row r="25" spans="1:15" ht="18.75">
      <c r="A25" s="232" t="s">
        <v>13</v>
      </c>
      <c r="B25" s="233"/>
      <c r="C25" s="223">
        <v>0</v>
      </c>
      <c r="D25" s="223">
        <v>157416</v>
      </c>
      <c r="E25" s="239">
        <f>'BUD. CONT.'!AJ19</f>
        <v>0</v>
      </c>
      <c r="F25" s="239">
        <v>0</v>
      </c>
      <c r="G25" s="239">
        <f>'BUD. CONT.'!AJ18</f>
        <v>0</v>
      </c>
      <c r="H25" s="239">
        <f>'BUD. CONT.'!AJ24</f>
        <v>80862</v>
      </c>
      <c r="I25" s="239">
        <f t="shared" si="0"/>
        <v>80862</v>
      </c>
      <c r="J25" s="239">
        <f t="shared" si="5"/>
        <v>-80862</v>
      </c>
      <c r="K25" s="239">
        <f>'P8G1'!M86</f>
        <v>0</v>
      </c>
      <c r="L25" s="239">
        <f>'P8G1'!L86</f>
        <v>0</v>
      </c>
      <c r="M25" s="239"/>
      <c r="N25" s="239"/>
      <c r="O25" s="239"/>
    </row>
    <row r="26" spans="1:15" ht="18.75">
      <c r="A26" s="232" t="s">
        <v>14</v>
      </c>
      <c r="B26" s="233"/>
      <c r="C26" s="223">
        <v>57579</v>
      </c>
      <c r="D26" s="223">
        <v>64353</v>
      </c>
      <c r="E26" s="239">
        <f>'BUD. CONT.'!AG19</f>
        <v>0</v>
      </c>
      <c r="F26" s="239">
        <v>0</v>
      </c>
      <c r="G26" s="239">
        <f>'BUD. CONT.'!AG18</f>
        <v>0</v>
      </c>
      <c r="H26" s="239">
        <f>'BUD. CONT.'!AG24</f>
        <v>0</v>
      </c>
      <c r="I26" s="239">
        <f t="shared" si="0"/>
        <v>0</v>
      </c>
      <c r="J26" s="239">
        <f t="shared" si="5"/>
        <v>37257</v>
      </c>
      <c r="K26" s="239">
        <f>'P8G1'!M87</f>
        <v>37257</v>
      </c>
      <c r="L26" s="239">
        <f>'P8G1'!L87</f>
        <v>40644</v>
      </c>
      <c r="M26" s="239"/>
      <c r="N26" s="239"/>
      <c r="O26" s="239"/>
    </row>
    <row r="27" spans="1:15" ht="18.75">
      <c r="A27" s="232" t="s">
        <v>173</v>
      </c>
      <c r="B27" s="233"/>
      <c r="C27" s="223">
        <v>6600</v>
      </c>
      <c r="D27" s="223">
        <v>7200</v>
      </c>
      <c r="E27" s="239">
        <f>'BUD. CONT.'!AK19</f>
        <v>0</v>
      </c>
      <c r="F27" s="239"/>
      <c r="G27" s="239">
        <f>'BUD. CONT.'!AK18</f>
        <v>0</v>
      </c>
      <c r="H27" s="239">
        <f>'BUD. CONT.'!AK24</f>
        <v>0</v>
      </c>
      <c r="I27" s="239">
        <f t="shared" si="0"/>
        <v>0</v>
      </c>
      <c r="J27" s="239">
        <f t="shared" si="5"/>
        <v>0</v>
      </c>
      <c r="K27" s="239">
        <f>'P8G1'!M88</f>
        <v>0</v>
      </c>
      <c r="L27" s="239">
        <f>'P8G1'!L88</f>
        <v>0</v>
      </c>
      <c r="M27" s="239"/>
      <c r="N27" s="239"/>
      <c r="O27" s="239"/>
    </row>
    <row r="28" spans="1:15" ht="18.75">
      <c r="A28" s="232" t="s">
        <v>221</v>
      </c>
      <c r="B28" s="233"/>
      <c r="C28" s="223">
        <v>0</v>
      </c>
      <c r="D28" s="223">
        <v>0</v>
      </c>
      <c r="E28" s="239">
        <f>'BUD. CONT.'!AM19</f>
        <v>0</v>
      </c>
      <c r="F28" s="239">
        <v>0</v>
      </c>
      <c r="G28" s="239">
        <f>'BUD. CONT.'!AM18</f>
        <v>0</v>
      </c>
      <c r="H28" s="239">
        <f>'BUD. CONT.'!AM24</f>
        <v>0</v>
      </c>
      <c r="I28" s="239">
        <f t="shared" si="0"/>
        <v>0</v>
      </c>
      <c r="J28" s="239">
        <f t="shared" si="5"/>
        <v>0</v>
      </c>
      <c r="K28" s="240">
        <f>'P8G1'!M89</f>
        <v>0</v>
      </c>
      <c r="L28" s="239">
        <f>'P8G1'!L89</f>
        <v>0</v>
      </c>
      <c r="M28" s="239"/>
      <c r="N28" s="239"/>
      <c r="O28" s="239"/>
    </row>
    <row r="29" spans="1:15" ht="18.75">
      <c r="A29" s="232" t="s">
        <v>212</v>
      </c>
      <c r="B29" s="233"/>
      <c r="C29" s="223">
        <v>99625</v>
      </c>
      <c r="D29" s="223">
        <v>13355</v>
      </c>
      <c r="E29" s="239">
        <f>'BUD. CONT.'!AF19</f>
        <v>0</v>
      </c>
      <c r="F29" s="239">
        <v>0</v>
      </c>
      <c r="G29" s="239">
        <f>'BUD. CONT.'!AF18</f>
        <v>0</v>
      </c>
      <c r="H29" s="239">
        <f>'BUD. CONT.'!AF24</f>
        <v>0</v>
      </c>
      <c r="I29" s="239">
        <f t="shared" si="0"/>
        <v>0</v>
      </c>
      <c r="J29" s="239">
        <f t="shared" si="5"/>
        <v>0</v>
      </c>
      <c r="K29" s="239">
        <f>'P8G1'!M90</f>
        <v>0</v>
      </c>
      <c r="L29" s="239">
        <f>'P8G1'!L90</f>
        <v>0</v>
      </c>
      <c r="M29" s="239"/>
      <c r="N29" s="239"/>
      <c r="O29" s="239"/>
    </row>
    <row r="30" spans="1:15" ht="18.75">
      <c r="A30" s="232" t="s">
        <v>24</v>
      </c>
      <c r="B30" s="233"/>
      <c r="C30" s="223"/>
      <c r="D30" s="223"/>
      <c r="E30" s="239">
        <v>0</v>
      </c>
      <c r="F30" s="239">
        <v>0</v>
      </c>
      <c r="G30" s="239">
        <v>0</v>
      </c>
      <c r="H30" s="239">
        <v>0</v>
      </c>
      <c r="I30" s="239">
        <f t="shared" si="0"/>
        <v>0</v>
      </c>
      <c r="J30" s="239">
        <f t="shared" si="5"/>
        <v>0</v>
      </c>
      <c r="K30" s="239">
        <f>'P8G1'!M91</f>
        <v>0</v>
      </c>
      <c r="L30" s="239">
        <f>'P8G1'!L91</f>
        <v>0</v>
      </c>
      <c r="M30" s="239"/>
      <c r="N30" s="239"/>
      <c r="O30" s="239"/>
    </row>
    <row r="31" spans="1:16" s="146" customFormat="1" ht="18.75">
      <c r="A31" s="234" t="s">
        <v>7</v>
      </c>
      <c r="B31" s="235"/>
      <c r="C31" s="236">
        <f aca="true" t="shared" si="6" ref="C31:L31">SUM(C22:C30)</f>
        <v>523024</v>
      </c>
      <c r="D31" s="236">
        <f t="shared" si="6"/>
        <v>618739</v>
      </c>
      <c r="E31" s="236">
        <f t="shared" si="6"/>
        <v>126819</v>
      </c>
      <c r="F31" s="237">
        <f>Profile!K14</f>
        <v>5336000</v>
      </c>
      <c r="G31" s="236">
        <f t="shared" si="6"/>
        <v>0</v>
      </c>
      <c r="H31" s="236">
        <f t="shared" si="6"/>
        <v>117040</v>
      </c>
      <c r="I31" s="236">
        <f t="shared" si="6"/>
        <v>117040</v>
      </c>
      <c r="J31" s="236">
        <f t="shared" si="6"/>
        <v>188987</v>
      </c>
      <c r="K31" s="236">
        <f t="shared" si="6"/>
        <v>306027</v>
      </c>
      <c r="L31" s="236">
        <f t="shared" si="6"/>
        <v>275626</v>
      </c>
      <c r="M31" s="236"/>
      <c r="N31" s="236"/>
      <c r="O31" s="236"/>
      <c r="P31" s="127"/>
    </row>
    <row r="32" spans="1:16" s="144" customFormat="1" ht="18.75">
      <c r="A32" s="234" t="s">
        <v>39</v>
      </c>
      <c r="B32" s="235"/>
      <c r="C32" s="236">
        <f>C12+C15+C18+C21+C31</f>
        <v>13041675</v>
      </c>
      <c r="D32" s="236">
        <f>D12+D15+D18+D21+D31</f>
        <v>14278956</v>
      </c>
      <c r="E32" s="236">
        <f>E12+E15+E18+E21+E31</f>
        <v>4773212</v>
      </c>
      <c r="F32" s="237">
        <f>Profile!K14</f>
        <v>5336000</v>
      </c>
      <c r="G32" s="236">
        <f aca="true" t="shared" si="7" ref="G32:L32">G12+G15+G18+G21+G31</f>
        <v>2973386</v>
      </c>
      <c r="H32" s="236">
        <f t="shared" si="7"/>
        <v>2226068</v>
      </c>
      <c r="I32" s="236">
        <f t="shared" si="7"/>
        <v>5199454</v>
      </c>
      <c r="J32" s="236">
        <f t="shared" si="7"/>
        <v>5902046</v>
      </c>
      <c r="K32" s="236">
        <f t="shared" si="7"/>
        <v>8125035</v>
      </c>
      <c r="L32" s="236">
        <f t="shared" si="7"/>
        <v>8296364</v>
      </c>
      <c r="M32" s="236"/>
      <c r="N32" s="236"/>
      <c r="O32" s="236"/>
      <c r="P32" s="127"/>
    </row>
    <row r="33" spans="1:16" s="224" customFormat="1" ht="18.75">
      <c r="A33" s="537" t="s">
        <v>15</v>
      </c>
      <c r="B33" s="538"/>
      <c r="C33" s="223">
        <v>16448</v>
      </c>
      <c r="D33" s="223">
        <v>46600</v>
      </c>
      <c r="E33" s="239">
        <v>0</v>
      </c>
      <c r="F33" s="240">
        <f>Profile!L14</f>
        <v>0</v>
      </c>
      <c r="G33" s="240">
        <f>Profile!L8</f>
        <v>0</v>
      </c>
      <c r="H33" s="240">
        <f>Profile!L15</f>
        <v>0</v>
      </c>
      <c r="I33" s="239">
        <f t="shared" si="0"/>
        <v>0</v>
      </c>
      <c r="J33" s="239">
        <f>K33-H33</f>
        <v>0</v>
      </c>
      <c r="K33" s="240">
        <f>'P8G1'!M94</f>
        <v>0</v>
      </c>
      <c r="L33" s="240">
        <f>'P8G1'!L94</f>
        <v>0</v>
      </c>
      <c r="M33" s="239"/>
      <c r="N33" s="239"/>
      <c r="O33" s="239"/>
      <c r="P33" s="127"/>
    </row>
    <row r="34" spans="1:16" s="224" customFormat="1" ht="18.75">
      <c r="A34" s="537" t="s">
        <v>16</v>
      </c>
      <c r="B34" s="538"/>
      <c r="C34" s="223">
        <v>85668</v>
      </c>
      <c r="D34" s="223">
        <v>123758</v>
      </c>
      <c r="E34" s="239">
        <v>0</v>
      </c>
      <c r="F34" s="240">
        <f>Profile!M14</f>
        <v>0</v>
      </c>
      <c r="G34" s="240">
        <f>Profile!M8</f>
        <v>0</v>
      </c>
      <c r="H34" s="240">
        <f>Profile!M15</f>
        <v>0</v>
      </c>
      <c r="I34" s="239">
        <f t="shared" si="0"/>
        <v>0</v>
      </c>
      <c r="J34" s="239">
        <f>K34-H34</f>
        <v>0</v>
      </c>
      <c r="K34" s="240">
        <f>'P8G1'!M95</f>
        <v>0</v>
      </c>
      <c r="L34" s="240">
        <f>'P8G1'!L95</f>
        <v>0</v>
      </c>
      <c r="M34" s="239"/>
      <c r="N34" s="239"/>
      <c r="O34" s="239"/>
      <c r="P34" s="127"/>
    </row>
    <row r="35" spans="1:16" s="146" customFormat="1" ht="18.75">
      <c r="A35" s="530" t="s">
        <v>7</v>
      </c>
      <c r="B35" s="530"/>
      <c r="C35" s="236">
        <f>SUM(C33:C34)</f>
        <v>102116</v>
      </c>
      <c r="D35" s="236">
        <f aca="true" t="shared" si="8" ref="D35:L35">SUM(D33:D34)</f>
        <v>170358</v>
      </c>
      <c r="E35" s="236">
        <f t="shared" si="8"/>
        <v>0</v>
      </c>
      <c r="F35" s="236">
        <f t="shared" si="8"/>
        <v>0</v>
      </c>
      <c r="G35" s="236">
        <f t="shared" si="8"/>
        <v>0</v>
      </c>
      <c r="H35" s="236">
        <f t="shared" si="8"/>
        <v>0</v>
      </c>
      <c r="I35" s="236">
        <f t="shared" si="8"/>
        <v>0</v>
      </c>
      <c r="J35" s="236">
        <f t="shared" si="8"/>
        <v>0</v>
      </c>
      <c r="K35" s="236">
        <f t="shared" si="8"/>
        <v>0</v>
      </c>
      <c r="L35" s="236">
        <f t="shared" si="8"/>
        <v>0</v>
      </c>
      <c r="M35" s="236"/>
      <c r="N35" s="236"/>
      <c r="O35" s="236"/>
      <c r="P35" s="127"/>
    </row>
    <row r="36" spans="1:16" s="146" customFormat="1" ht="16.5" customHeight="1">
      <c r="A36" s="525" t="s">
        <v>17</v>
      </c>
      <c r="B36" s="526"/>
      <c r="C36" s="236">
        <f>C32+C35</f>
        <v>13143791</v>
      </c>
      <c r="D36" s="236">
        <f aca="true" t="shared" si="9" ref="D36:L36">D32+D35</f>
        <v>14449314</v>
      </c>
      <c r="E36" s="236">
        <f t="shared" si="9"/>
        <v>4773212</v>
      </c>
      <c r="F36" s="236">
        <f t="shared" si="9"/>
        <v>5336000</v>
      </c>
      <c r="G36" s="236">
        <f t="shared" si="9"/>
        <v>2973386</v>
      </c>
      <c r="H36" s="236">
        <f t="shared" si="9"/>
        <v>2226068</v>
      </c>
      <c r="I36" s="236">
        <f t="shared" si="9"/>
        <v>5199454</v>
      </c>
      <c r="J36" s="236">
        <f t="shared" si="9"/>
        <v>5902046</v>
      </c>
      <c r="K36" s="236">
        <f t="shared" si="9"/>
        <v>8125035</v>
      </c>
      <c r="L36" s="236">
        <f t="shared" si="9"/>
        <v>8296364</v>
      </c>
      <c r="M36" s="236"/>
      <c r="N36" s="236"/>
      <c r="O36" s="236"/>
      <c r="P36" s="127"/>
    </row>
    <row r="37" spans="1:16" s="224" customFormat="1" ht="18.75">
      <c r="A37" s="539" t="s">
        <v>18</v>
      </c>
      <c r="B37" s="540"/>
      <c r="C37" s="238">
        <f>'P9G2'!C25</f>
        <v>7950</v>
      </c>
      <c r="D37" s="238">
        <f>'P9G2'!D25</f>
        <v>8050</v>
      </c>
      <c r="E37" s="238">
        <f>'P9G2'!E25</f>
        <v>8650</v>
      </c>
      <c r="F37" s="238">
        <f>'P9G2'!F25</f>
        <v>9950</v>
      </c>
      <c r="G37" s="238">
        <f>'P9G2'!G25</f>
        <v>8640</v>
      </c>
      <c r="H37" s="238">
        <f>'P9G2'!H25</f>
        <v>4150</v>
      </c>
      <c r="I37" s="238">
        <f>'P9G2'!I25</f>
        <v>12790</v>
      </c>
      <c r="J37" s="238">
        <f>'P9G2'!J25</f>
        <v>2500</v>
      </c>
      <c r="K37" s="238">
        <f>'P9G2'!K25</f>
        <v>9500</v>
      </c>
      <c r="L37" s="238">
        <f>'P9G2'!L25</f>
        <v>9500</v>
      </c>
      <c r="M37" s="238"/>
      <c r="N37" s="238"/>
      <c r="O37" s="238"/>
      <c r="P37" s="127"/>
    </row>
    <row r="38" spans="1:16" s="146" customFormat="1" ht="18.75">
      <c r="A38" s="234" t="s">
        <v>19</v>
      </c>
      <c r="B38" s="235"/>
      <c r="C38" s="236">
        <f aca="true" t="shared" si="10" ref="C38:L38">SUM(C36:C37)</f>
        <v>13151741</v>
      </c>
      <c r="D38" s="236">
        <f t="shared" si="10"/>
        <v>14457364</v>
      </c>
      <c r="E38" s="236">
        <f t="shared" si="10"/>
        <v>4781862</v>
      </c>
      <c r="F38" s="236">
        <f t="shared" si="10"/>
        <v>5345950</v>
      </c>
      <c r="G38" s="236">
        <f t="shared" si="10"/>
        <v>2982026</v>
      </c>
      <c r="H38" s="236">
        <f t="shared" si="10"/>
        <v>2230218</v>
      </c>
      <c r="I38" s="236">
        <f t="shared" si="10"/>
        <v>5212244</v>
      </c>
      <c r="J38" s="236">
        <f t="shared" si="10"/>
        <v>5904546</v>
      </c>
      <c r="K38" s="236">
        <f t="shared" si="10"/>
        <v>8134535</v>
      </c>
      <c r="L38" s="236">
        <f t="shared" si="10"/>
        <v>8305864</v>
      </c>
      <c r="M38" s="236"/>
      <c r="N38" s="236"/>
      <c r="O38" s="236"/>
      <c r="P38" s="127"/>
    </row>
    <row r="39" spans="1:15" s="224" customFormat="1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ht="15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418"/>
      <c r="L40" s="418"/>
      <c r="M40" s="418"/>
      <c r="N40" s="418"/>
      <c r="O40" s="137"/>
    </row>
    <row r="41" spans="1:15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</row>
    <row r="42" spans="1:15" ht="18.7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479" t="str">
        <f>Profile!J21</f>
        <v>js[kk 'kekZ</v>
      </c>
      <c r="L42" s="479"/>
      <c r="M42" s="479"/>
      <c r="N42" s="479"/>
      <c r="O42" s="137"/>
    </row>
    <row r="43" spans="1:15" ht="18.7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479" t="str">
        <f>Profile!J22</f>
        <v>iz/kkukpk;Z jk-m-ek-fo|ky;] ihiykn </v>
      </c>
      <c r="L43" s="479"/>
      <c r="M43" s="479"/>
      <c r="N43" s="479"/>
      <c r="O43" s="137"/>
    </row>
    <row r="44" spans="1:15" ht="18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479" t="str">
        <f>Profile!J23</f>
        <v>vkWfQl vkbZ-Mh- 11700</v>
      </c>
      <c r="L44" s="479"/>
      <c r="M44" s="479"/>
      <c r="N44" s="479"/>
      <c r="O44" s="137"/>
    </row>
    <row r="45" spans="1:15" ht="12.7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541" t="s">
        <v>442</v>
      </c>
      <c r="O45" s="542"/>
    </row>
    <row r="46" spans="1:15" ht="12.7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543"/>
      <c r="O46" s="544"/>
    </row>
    <row r="47" spans="1:15" ht="12.7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1:15" ht="12.7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1:15" ht="23.25">
      <c r="A49" s="536" t="s">
        <v>396</v>
      </c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</row>
    <row r="50" spans="1:15" ht="15">
      <c r="A50" s="137"/>
      <c r="B50" s="137"/>
      <c r="C50" s="137"/>
      <c r="D50" s="137"/>
      <c r="E50" s="241"/>
      <c r="F50" s="241"/>
      <c r="G50" s="241"/>
      <c r="H50" s="241"/>
      <c r="I50" s="137"/>
      <c r="J50" s="137"/>
      <c r="K50" s="137"/>
      <c r="L50" s="137"/>
      <c r="M50" s="137"/>
      <c r="N50" s="137"/>
      <c r="O50" s="137"/>
    </row>
    <row r="51" ht="15">
      <c r="G51" s="225"/>
    </row>
  </sheetData>
  <sheetProtection/>
  <mergeCells count="34">
    <mergeCell ref="A19:A20"/>
    <mergeCell ref="K7:K8"/>
    <mergeCell ref="J7:J8"/>
    <mergeCell ref="A21:B21"/>
    <mergeCell ref="L7:L8"/>
    <mergeCell ref="K43:N43"/>
    <mergeCell ref="A35:B35"/>
    <mergeCell ref="K40:N40"/>
    <mergeCell ref="F7:F8"/>
    <mergeCell ref="C7:E7"/>
    <mergeCell ref="A15:B15"/>
    <mergeCell ref="A18:B18"/>
    <mergeCell ref="A16:A17"/>
    <mergeCell ref="A13:A14"/>
    <mergeCell ref="G7:I7"/>
    <mergeCell ref="A7:A8"/>
    <mergeCell ref="A49:O49"/>
    <mergeCell ref="A33:B33"/>
    <mergeCell ref="A34:B34"/>
    <mergeCell ref="A36:B36"/>
    <mergeCell ref="A37:B37"/>
    <mergeCell ref="N45:O46"/>
    <mergeCell ref="K44:N44"/>
    <mergeCell ref="K42:N42"/>
    <mergeCell ref="M1:N1"/>
    <mergeCell ref="B7:B8"/>
    <mergeCell ref="A12:B12"/>
    <mergeCell ref="A2:O2"/>
    <mergeCell ref="A3:O3"/>
    <mergeCell ref="A1:L1"/>
    <mergeCell ref="J5:K5"/>
    <mergeCell ref="M7:O7"/>
    <mergeCell ref="A6:O6"/>
    <mergeCell ref="A10:A11"/>
  </mergeCells>
  <printOptions horizontalCentered="1"/>
  <pageMargins left="0.5118110236220472" right="0.2362204724409449" top="0.5511811023622047" bottom="0.5511811023622047" header="0.35433070866141736" footer="0.35433070866141736"/>
  <pageSetup fitToHeight="2" horizontalDpi="360" verticalDpi="360" orientation="landscape" paperSize="9" scale="92" r:id="rId1"/>
  <headerFooter alignWithMargins="0">
    <oddFooter>&amp;C&amp;Z&amp;F&amp;R&amp;A</oddFooter>
  </headerFooter>
  <rowBreaks count="1" manualBreakCount="1">
    <brk id="21" min="2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1">
      <selection activeCell="F17" sqref="F17:G19"/>
    </sheetView>
  </sheetViews>
  <sheetFormatPr defaultColWidth="9.140625" defaultRowHeight="12.75"/>
  <cols>
    <col min="1" max="1" width="5.28125" style="13" customWidth="1"/>
    <col min="2" max="2" width="17.8515625" style="13" customWidth="1"/>
    <col min="3" max="3" width="5.7109375" style="13" customWidth="1"/>
    <col min="4" max="4" width="6.140625" style="13" customWidth="1"/>
    <col min="5" max="5" width="5.421875" style="13" customWidth="1"/>
    <col min="6" max="6" width="10.57421875" style="13" customWidth="1"/>
    <col min="7" max="7" width="8.7109375" style="13" customWidth="1"/>
    <col min="8" max="8" width="8.28125" style="13" customWidth="1"/>
    <col min="9" max="9" width="9.140625" style="13" customWidth="1"/>
    <col min="10" max="10" width="8.140625" style="13" customWidth="1"/>
    <col min="11" max="11" width="8.00390625" style="13" customWidth="1"/>
    <col min="12" max="12" width="8.7109375" style="13" customWidth="1"/>
    <col min="13" max="13" width="9.140625" style="13" customWidth="1"/>
    <col min="14" max="14" width="8.00390625" style="13" customWidth="1"/>
    <col min="15" max="15" width="8.7109375" style="13" customWidth="1"/>
    <col min="16" max="16" width="8.8515625" style="13" customWidth="1"/>
    <col min="17" max="17" width="8.57421875" style="13" customWidth="1"/>
    <col min="18" max="19" width="8.8515625" style="13" customWidth="1"/>
    <col min="20" max="20" width="8.140625" style="13" customWidth="1"/>
    <col min="21" max="16384" width="9.140625" style="13" customWidth="1"/>
  </cols>
  <sheetData>
    <row r="1" spans="1:20" s="127" customFormat="1" ht="20.25">
      <c r="A1" s="559" t="str">
        <f>Profile!C2</f>
        <v>dk;kZy; iz/kkukpk;Z jktdh; mPp ek/;fed fo|ky; ihiykn ¼ukxkSj½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15" s="127" customFormat="1" ht="21">
      <c r="A2" s="242" t="s">
        <v>117</v>
      </c>
      <c r="B2" s="242"/>
      <c r="C2" s="242"/>
      <c r="D2" s="242"/>
      <c r="E2" s="282" t="str">
        <f>Profile!C5</f>
        <v>2202-02-109-(01)-[00]-01</v>
      </c>
      <c r="F2" s="242"/>
      <c r="G2" s="242"/>
      <c r="H2" s="242"/>
      <c r="I2" s="282" t="str">
        <f>Profile!G5</f>
        <v>NON  PLAN</v>
      </c>
      <c r="J2" s="242"/>
      <c r="K2" s="556" t="s">
        <v>288</v>
      </c>
      <c r="L2" s="556"/>
      <c r="M2" s="557">
        <f>Profile!G4</f>
        <v>11700</v>
      </c>
      <c r="N2" s="557"/>
      <c r="O2" s="324">
        <f>Profile!C4</f>
        <v>1</v>
      </c>
    </row>
    <row r="3" spans="1:15" s="127" customFormat="1" ht="18.75">
      <c r="A3" s="558" t="s">
        <v>247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</row>
    <row r="4" spans="1:20" ht="15.75">
      <c r="A4" s="554" t="s">
        <v>508</v>
      </c>
      <c r="B4" s="546" t="s">
        <v>42</v>
      </c>
      <c r="C4" s="547"/>
      <c r="D4" s="547"/>
      <c r="E4" s="548"/>
      <c r="F4" s="505" t="s">
        <v>509</v>
      </c>
      <c r="G4" s="505" t="s">
        <v>51</v>
      </c>
      <c r="H4" s="505" t="s">
        <v>45</v>
      </c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 t="s">
        <v>41</v>
      </c>
    </row>
    <row r="5" spans="1:20" ht="15.75">
      <c r="A5" s="555"/>
      <c r="B5" s="546"/>
      <c r="C5" s="547"/>
      <c r="D5" s="547"/>
      <c r="E5" s="548"/>
      <c r="F5" s="505"/>
      <c r="G5" s="505"/>
      <c r="H5" s="333">
        <v>42104</v>
      </c>
      <c r="I5" s="333">
        <v>42134</v>
      </c>
      <c r="J5" s="333">
        <v>42165</v>
      </c>
      <c r="K5" s="333">
        <v>42195</v>
      </c>
      <c r="L5" s="333">
        <v>42226</v>
      </c>
      <c r="M5" s="333">
        <v>42257</v>
      </c>
      <c r="N5" s="333">
        <v>42287</v>
      </c>
      <c r="O5" s="333">
        <v>42318</v>
      </c>
      <c r="P5" s="333">
        <v>42348</v>
      </c>
      <c r="Q5" s="333">
        <v>42379</v>
      </c>
      <c r="R5" s="333">
        <v>42410</v>
      </c>
      <c r="S5" s="333">
        <v>42439</v>
      </c>
      <c r="T5" s="505"/>
    </row>
    <row r="6" spans="1:20" ht="21" customHeight="1">
      <c r="A6" s="549"/>
      <c r="B6" s="28" t="s">
        <v>510</v>
      </c>
      <c r="C6" s="28"/>
      <c r="D6" s="28"/>
      <c r="E6" s="28"/>
      <c r="F6" s="283" t="s">
        <v>33</v>
      </c>
      <c r="G6" s="350">
        <f>Profile!K6</f>
        <v>6208000</v>
      </c>
      <c r="H6" s="351">
        <f>'BUD. CONT.'!AN5</f>
        <v>751814</v>
      </c>
      <c r="I6" s="351">
        <f>'BUD. CONT.'!AN6</f>
        <v>545540</v>
      </c>
      <c r="J6" s="351">
        <f>'BUD. CONT.'!AN7</f>
        <v>429815</v>
      </c>
      <c r="K6" s="351">
        <f>'BUD. CONT.'!AN8</f>
        <v>0</v>
      </c>
      <c r="L6" s="351">
        <f>'BUD. CONT.'!AN10</f>
        <v>719458</v>
      </c>
      <c r="M6" s="351">
        <f>'BUD. CONT.'!AN11</f>
        <v>192883</v>
      </c>
      <c r="N6" s="351">
        <f>'BUD. CONT.'!AN12</f>
        <v>332456</v>
      </c>
      <c r="O6" s="351">
        <f>'BUD. CONT.'!AN13</f>
        <v>512482</v>
      </c>
      <c r="P6" s="351">
        <f>'BUD. CONT.'!AN14</f>
        <v>548833</v>
      </c>
      <c r="Q6" s="351">
        <f>'BUD. CONT.'!AN15</f>
        <v>408093</v>
      </c>
      <c r="R6" s="351">
        <f>'BUD. CONT.'!AN16</f>
        <v>408900</v>
      </c>
      <c r="S6" s="351">
        <f>'BUD. CONT.'!AN17</f>
        <v>452506</v>
      </c>
      <c r="T6" s="176">
        <f>SUM(H6:S6)</f>
        <v>5302780</v>
      </c>
    </row>
    <row r="7" spans="1:20" ht="21" customHeight="1">
      <c r="A7" s="550"/>
      <c r="B7" s="28" t="s">
        <v>31</v>
      </c>
      <c r="C7" s="28" t="s">
        <v>511</v>
      </c>
      <c r="D7" s="28" t="s">
        <v>207</v>
      </c>
      <c r="E7" s="28" t="s">
        <v>456</v>
      </c>
      <c r="F7" s="283" t="s">
        <v>34</v>
      </c>
      <c r="G7" s="350">
        <f>Profile!L6</f>
        <v>0</v>
      </c>
      <c r="H7" s="351">
        <v>0</v>
      </c>
      <c r="I7" s="351">
        <v>0</v>
      </c>
      <c r="J7" s="351">
        <v>0</v>
      </c>
      <c r="K7" s="351">
        <v>0</v>
      </c>
      <c r="L7" s="351">
        <v>0</v>
      </c>
      <c r="M7" s="351">
        <v>0</v>
      </c>
      <c r="N7" s="351">
        <v>0</v>
      </c>
      <c r="O7" s="351">
        <v>0</v>
      </c>
      <c r="P7" s="351">
        <v>0</v>
      </c>
      <c r="Q7" s="351">
        <v>0</v>
      </c>
      <c r="R7" s="351">
        <v>0</v>
      </c>
      <c r="S7" s="351">
        <v>0</v>
      </c>
      <c r="T7" s="176">
        <f aca="true" t="shared" si="0" ref="T7:T16">SUM(H7:S7)</f>
        <v>0</v>
      </c>
    </row>
    <row r="8" spans="1:20" ht="21" customHeight="1">
      <c r="A8" s="550"/>
      <c r="B8" s="337" t="s">
        <v>57</v>
      </c>
      <c r="C8" s="72">
        <v>1</v>
      </c>
      <c r="D8" s="72">
        <v>1</v>
      </c>
      <c r="E8" s="28">
        <f>C8-D8</f>
        <v>0</v>
      </c>
      <c r="F8" s="283" t="s">
        <v>35</v>
      </c>
      <c r="G8" s="350">
        <f>Profile!M6</f>
        <v>0</v>
      </c>
      <c r="H8" s="351">
        <v>0</v>
      </c>
      <c r="I8" s="351">
        <v>0</v>
      </c>
      <c r="J8" s="351">
        <v>0</v>
      </c>
      <c r="K8" s="351">
        <v>0</v>
      </c>
      <c r="L8" s="351">
        <v>0</v>
      </c>
      <c r="M8" s="351">
        <v>0</v>
      </c>
      <c r="N8" s="351">
        <v>0</v>
      </c>
      <c r="O8" s="351">
        <v>0</v>
      </c>
      <c r="P8" s="351">
        <v>0</v>
      </c>
      <c r="Q8" s="351">
        <v>0</v>
      </c>
      <c r="R8" s="351">
        <v>0</v>
      </c>
      <c r="S8" s="351">
        <v>0</v>
      </c>
      <c r="T8" s="176">
        <f t="shared" si="0"/>
        <v>0</v>
      </c>
    </row>
    <row r="9" spans="1:20" ht="21" customHeight="1">
      <c r="A9" s="550"/>
      <c r="B9" s="337" t="s">
        <v>58</v>
      </c>
      <c r="C9" s="72">
        <v>0</v>
      </c>
      <c r="D9" s="72">
        <v>0</v>
      </c>
      <c r="E9" s="28">
        <f aca="true" t="shared" si="1" ref="E9:E26">C9-D9</f>
        <v>0</v>
      </c>
      <c r="F9" s="283" t="s">
        <v>20</v>
      </c>
      <c r="G9" s="350">
        <f>Profile!N6</f>
        <v>2500</v>
      </c>
      <c r="H9" s="351">
        <v>0</v>
      </c>
      <c r="I9" s="351">
        <v>0</v>
      </c>
      <c r="J9" s="351">
        <v>0</v>
      </c>
      <c r="K9" s="351">
        <v>0</v>
      </c>
      <c r="L9" s="351">
        <v>0</v>
      </c>
      <c r="M9" s="351">
        <v>0</v>
      </c>
      <c r="N9" s="351">
        <v>0</v>
      </c>
      <c r="O9" s="351">
        <v>0</v>
      </c>
      <c r="P9" s="351">
        <v>2500</v>
      </c>
      <c r="Q9" s="351">
        <v>0</v>
      </c>
      <c r="R9" s="351">
        <v>0</v>
      </c>
      <c r="S9" s="351">
        <v>0</v>
      </c>
      <c r="T9" s="176">
        <f t="shared" si="0"/>
        <v>2500</v>
      </c>
    </row>
    <row r="10" spans="1:20" ht="21" customHeight="1">
      <c r="A10" s="550"/>
      <c r="B10" s="337" t="s">
        <v>59</v>
      </c>
      <c r="C10" s="72">
        <v>0</v>
      </c>
      <c r="D10" s="72">
        <v>0</v>
      </c>
      <c r="E10" s="28">
        <f t="shared" si="1"/>
        <v>0</v>
      </c>
      <c r="F10" s="283" t="s">
        <v>26</v>
      </c>
      <c r="G10" s="350">
        <f>Profile!O6</f>
        <v>1200</v>
      </c>
      <c r="H10" s="351">
        <v>0</v>
      </c>
      <c r="I10" s="351">
        <v>0</v>
      </c>
      <c r="J10" s="351">
        <v>0</v>
      </c>
      <c r="K10" s="351">
        <v>0</v>
      </c>
      <c r="L10" s="351">
        <v>0</v>
      </c>
      <c r="M10" s="351">
        <v>0</v>
      </c>
      <c r="N10" s="351">
        <v>0</v>
      </c>
      <c r="O10" s="351">
        <v>0</v>
      </c>
      <c r="P10" s="351">
        <v>0</v>
      </c>
      <c r="Q10" s="351">
        <v>0</v>
      </c>
      <c r="R10" s="351">
        <v>1190</v>
      </c>
      <c r="S10" s="351">
        <v>0</v>
      </c>
      <c r="T10" s="176">
        <f t="shared" si="0"/>
        <v>1190</v>
      </c>
    </row>
    <row r="11" spans="1:20" ht="21" customHeight="1">
      <c r="A11" s="550"/>
      <c r="B11" s="337" t="s">
        <v>273</v>
      </c>
      <c r="C11" s="72">
        <v>0</v>
      </c>
      <c r="D11" s="72">
        <v>0</v>
      </c>
      <c r="E11" s="28">
        <f t="shared" si="1"/>
        <v>0</v>
      </c>
      <c r="F11" s="283" t="s">
        <v>46</v>
      </c>
      <c r="G11" s="350">
        <f>Profile!Q6</f>
        <v>0</v>
      </c>
      <c r="H11" s="351">
        <v>0</v>
      </c>
      <c r="I11" s="351">
        <v>0</v>
      </c>
      <c r="J11" s="351">
        <v>0</v>
      </c>
      <c r="K11" s="351">
        <v>0</v>
      </c>
      <c r="L11" s="351">
        <v>0</v>
      </c>
      <c r="M11" s="351">
        <v>0</v>
      </c>
      <c r="N11" s="351">
        <v>0</v>
      </c>
      <c r="O11" s="351">
        <v>0</v>
      </c>
      <c r="P11" s="351">
        <v>0</v>
      </c>
      <c r="Q11" s="351">
        <v>0</v>
      </c>
      <c r="R11" s="351">
        <v>0</v>
      </c>
      <c r="S11" s="351">
        <v>0</v>
      </c>
      <c r="T11" s="176">
        <f t="shared" si="0"/>
        <v>0</v>
      </c>
    </row>
    <row r="12" spans="1:20" ht="21" customHeight="1">
      <c r="A12" s="550"/>
      <c r="B12" s="337" t="s">
        <v>274</v>
      </c>
      <c r="C12" s="72">
        <v>0</v>
      </c>
      <c r="D12" s="72">
        <v>0</v>
      </c>
      <c r="E12" s="28">
        <f t="shared" si="1"/>
        <v>0</v>
      </c>
      <c r="F12" s="283" t="s">
        <v>47</v>
      </c>
      <c r="G12" s="350">
        <f>Profile!R6</f>
        <v>4950</v>
      </c>
      <c r="H12" s="351">
        <v>0</v>
      </c>
      <c r="I12" s="351">
        <v>0</v>
      </c>
      <c r="J12" s="351">
        <v>0</v>
      </c>
      <c r="K12" s="351">
        <v>0</v>
      </c>
      <c r="L12" s="351">
        <v>4950</v>
      </c>
      <c r="M12" s="351">
        <v>0</v>
      </c>
      <c r="N12" s="351">
        <v>0</v>
      </c>
      <c r="O12" s="351">
        <v>0</v>
      </c>
      <c r="P12" s="351">
        <v>0</v>
      </c>
      <c r="Q12" s="351">
        <v>0</v>
      </c>
      <c r="R12" s="351">
        <v>0</v>
      </c>
      <c r="S12" s="351">
        <v>0</v>
      </c>
      <c r="T12" s="176">
        <f t="shared" si="0"/>
        <v>4950</v>
      </c>
    </row>
    <row r="13" spans="1:20" ht="21" customHeight="1">
      <c r="A13" s="550"/>
      <c r="B13" s="337" t="s">
        <v>60</v>
      </c>
      <c r="C13" s="72">
        <v>4</v>
      </c>
      <c r="D13" s="72">
        <v>3</v>
      </c>
      <c r="E13" s="28">
        <f t="shared" si="1"/>
        <v>1</v>
      </c>
      <c r="F13" s="283" t="s">
        <v>52</v>
      </c>
      <c r="G13" s="350">
        <f>Profile!P6</f>
        <v>0</v>
      </c>
      <c r="H13" s="351">
        <v>0</v>
      </c>
      <c r="I13" s="351">
        <v>0</v>
      </c>
      <c r="J13" s="351">
        <v>0</v>
      </c>
      <c r="K13" s="351">
        <v>0</v>
      </c>
      <c r="L13" s="351">
        <v>0</v>
      </c>
      <c r="M13" s="351">
        <v>0</v>
      </c>
      <c r="N13" s="351">
        <v>0</v>
      </c>
      <c r="O13" s="351">
        <v>0</v>
      </c>
      <c r="P13" s="351">
        <v>0</v>
      </c>
      <c r="Q13" s="351">
        <v>0</v>
      </c>
      <c r="R13" s="351">
        <v>0</v>
      </c>
      <c r="S13" s="351">
        <v>0</v>
      </c>
      <c r="T13" s="176">
        <f t="shared" si="0"/>
        <v>0</v>
      </c>
    </row>
    <row r="14" spans="1:20" ht="21" customHeight="1">
      <c r="A14" s="550"/>
      <c r="B14" s="337" t="s">
        <v>275</v>
      </c>
      <c r="C14" s="72">
        <v>0</v>
      </c>
      <c r="D14" s="72">
        <v>0</v>
      </c>
      <c r="E14" s="28">
        <f t="shared" si="1"/>
        <v>0</v>
      </c>
      <c r="F14" s="283" t="s">
        <v>349</v>
      </c>
      <c r="G14" s="350">
        <f>Profile!S6</f>
        <v>0</v>
      </c>
      <c r="H14" s="351">
        <v>0</v>
      </c>
      <c r="I14" s="351">
        <v>0</v>
      </c>
      <c r="J14" s="351">
        <v>0</v>
      </c>
      <c r="K14" s="351">
        <v>0</v>
      </c>
      <c r="L14" s="351">
        <v>0</v>
      </c>
      <c r="M14" s="351">
        <v>0</v>
      </c>
      <c r="N14" s="351">
        <v>0</v>
      </c>
      <c r="O14" s="351">
        <v>0</v>
      </c>
      <c r="P14" s="351">
        <v>0</v>
      </c>
      <c r="Q14" s="351">
        <v>0</v>
      </c>
      <c r="R14" s="351">
        <v>0</v>
      </c>
      <c r="S14" s="351">
        <v>0</v>
      </c>
      <c r="T14" s="176">
        <f t="shared" si="0"/>
        <v>0</v>
      </c>
    </row>
    <row r="15" spans="1:20" ht="21" customHeight="1">
      <c r="A15" s="550"/>
      <c r="B15" s="337" t="s">
        <v>276</v>
      </c>
      <c r="C15" s="72">
        <v>0</v>
      </c>
      <c r="D15" s="72">
        <v>0</v>
      </c>
      <c r="E15" s="28">
        <f t="shared" si="1"/>
        <v>0</v>
      </c>
      <c r="F15" s="283" t="s">
        <v>349</v>
      </c>
      <c r="G15" s="350">
        <f>Profile!T6</f>
        <v>0</v>
      </c>
      <c r="H15" s="351">
        <v>0</v>
      </c>
      <c r="I15" s="351">
        <v>0</v>
      </c>
      <c r="J15" s="351">
        <v>0</v>
      </c>
      <c r="K15" s="351">
        <v>0</v>
      </c>
      <c r="L15" s="351">
        <v>0</v>
      </c>
      <c r="M15" s="351">
        <v>0</v>
      </c>
      <c r="N15" s="351">
        <v>0</v>
      </c>
      <c r="O15" s="351">
        <v>0</v>
      </c>
      <c r="P15" s="351">
        <v>0</v>
      </c>
      <c r="Q15" s="351">
        <v>0</v>
      </c>
      <c r="R15" s="351">
        <v>0</v>
      </c>
      <c r="S15" s="351">
        <v>0</v>
      </c>
      <c r="T15" s="176">
        <f t="shared" si="0"/>
        <v>0</v>
      </c>
    </row>
    <row r="16" spans="1:20" ht="21" customHeight="1">
      <c r="A16" s="550"/>
      <c r="B16" s="337" t="s">
        <v>61</v>
      </c>
      <c r="C16" s="72">
        <v>0</v>
      </c>
      <c r="D16" s="72">
        <v>0</v>
      </c>
      <c r="E16" s="28">
        <f t="shared" si="1"/>
        <v>0</v>
      </c>
      <c r="F16" s="283"/>
      <c r="G16" s="352">
        <f>SUM(G6:G15)</f>
        <v>6216650</v>
      </c>
      <c r="H16" s="351">
        <v>0</v>
      </c>
      <c r="I16" s="351">
        <v>0</v>
      </c>
      <c r="J16" s="351">
        <v>0</v>
      </c>
      <c r="K16" s="351">
        <v>0</v>
      </c>
      <c r="L16" s="351">
        <v>0</v>
      </c>
      <c r="M16" s="351">
        <v>0</v>
      </c>
      <c r="N16" s="351">
        <v>0</v>
      </c>
      <c r="O16" s="351">
        <v>0</v>
      </c>
      <c r="P16" s="351">
        <v>0</v>
      </c>
      <c r="Q16" s="351">
        <v>0</v>
      </c>
      <c r="R16" s="351">
        <v>0</v>
      </c>
      <c r="S16" s="351">
        <v>0</v>
      </c>
      <c r="T16" s="176">
        <f t="shared" si="0"/>
        <v>0</v>
      </c>
    </row>
    <row r="17" spans="1:20" ht="21" customHeight="1">
      <c r="A17" s="551"/>
      <c r="B17" s="337" t="s">
        <v>268</v>
      </c>
      <c r="C17" s="72">
        <v>1</v>
      </c>
      <c r="D17" s="72">
        <v>1</v>
      </c>
      <c r="E17" s="28">
        <f t="shared" si="1"/>
        <v>0</v>
      </c>
      <c r="F17" s="545" t="s">
        <v>48</v>
      </c>
      <c r="G17" s="545"/>
      <c r="H17" s="176">
        <f>SUM(H6:H16)</f>
        <v>751814</v>
      </c>
      <c r="I17" s="176">
        <f aca="true" t="shared" si="2" ref="I17:S17">SUM(I6:I16)</f>
        <v>545540</v>
      </c>
      <c r="J17" s="176">
        <f t="shared" si="2"/>
        <v>429815</v>
      </c>
      <c r="K17" s="176">
        <f t="shared" si="2"/>
        <v>0</v>
      </c>
      <c r="L17" s="176">
        <f t="shared" si="2"/>
        <v>724408</v>
      </c>
      <c r="M17" s="176">
        <f t="shared" si="2"/>
        <v>192883</v>
      </c>
      <c r="N17" s="176">
        <f t="shared" si="2"/>
        <v>332456</v>
      </c>
      <c r="O17" s="176">
        <f t="shared" si="2"/>
        <v>512482</v>
      </c>
      <c r="P17" s="176">
        <f t="shared" si="2"/>
        <v>551333</v>
      </c>
      <c r="Q17" s="176">
        <f t="shared" si="2"/>
        <v>408093</v>
      </c>
      <c r="R17" s="176">
        <f t="shared" si="2"/>
        <v>410090</v>
      </c>
      <c r="S17" s="176">
        <f t="shared" si="2"/>
        <v>452506</v>
      </c>
      <c r="T17" s="176">
        <f>SUM(T6:T16)</f>
        <v>5311420</v>
      </c>
    </row>
    <row r="18" spans="1:20" ht="21" customHeight="1">
      <c r="A18" s="549"/>
      <c r="B18" s="337" t="s">
        <v>277</v>
      </c>
      <c r="C18" s="72">
        <v>1</v>
      </c>
      <c r="D18" s="72">
        <v>1</v>
      </c>
      <c r="E18" s="28">
        <f t="shared" si="1"/>
        <v>0</v>
      </c>
      <c r="F18" s="545" t="s">
        <v>49</v>
      </c>
      <c r="G18" s="545"/>
      <c r="H18" s="176">
        <v>0</v>
      </c>
      <c r="I18" s="176">
        <f>H19</f>
        <v>751814</v>
      </c>
      <c r="J18" s="176">
        <f aca="true" t="shared" si="3" ref="J18:S18">I19</f>
        <v>1297354</v>
      </c>
      <c r="K18" s="176">
        <f t="shared" si="3"/>
        <v>1727169</v>
      </c>
      <c r="L18" s="176">
        <f t="shared" si="3"/>
        <v>1727169</v>
      </c>
      <c r="M18" s="176">
        <f t="shared" si="3"/>
        <v>2451577</v>
      </c>
      <c r="N18" s="176">
        <f t="shared" si="3"/>
        <v>2644460</v>
      </c>
      <c r="O18" s="176">
        <f t="shared" si="3"/>
        <v>2976916</v>
      </c>
      <c r="P18" s="176">
        <f t="shared" si="3"/>
        <v>3489398</v>
      </c>
      <c r="Q18" s="176">
        <f t="shared" si="3"/>
        <v>4040731</v>
      </c>
      <c r="R18" s="176">
        <f t="shared" si="3"/>
        <v>4448824</v>
      </c>
      <c r="S18" s="176">
        <f t="shared" si="3"/>
        <v>4858914</v>
      </c>
      <c r="T18" s="176"/>
    </row>
    <row r="19" spans="1:20" ht="21" customHeight="1">
      <c r="A19" s="550"/>
      <c r="B19" s="337" t="s">
        <v>269</v>
      </c>
      <c r="C19" s="72">
        <v>5</v>
      </c>
      <c r="D19" s="72">
        <v>2</v>
      </c>
      <c r="E19" s="28">
        <f t="shared" si="1"/>
        <v>3</v>
      </c>
      <c r="F19" s="545" t="s">
        <v>50</v>
      </c>
      <c r="G19" s="545"/>
      <c r="H19" s="176">
        <f>SUM(H17:H18)</f>
        <v>751814</v>
      </c>
      <c r="I19" s="176">
        <f aca="true" t="shared" si="4" ref="I19:S19">SUM(I17:I18)</f>
        <v>1297354</v>
      </c>
      <c r="J19" s="176">
        <f t="shared" si="4"/>
        <v>1727169</v>
      </c>
      <c r="K19" s="176">
        <f t="shared" si="4"/>
        <v>1727169</v>
      </c>
      <c r="L19" s="176">
        <f t="shared" si="4"/>
        <v>2451577</v>
      </c>
      <c r="M19" s="176">
        <f t="shared" si="4"/>
        <v>2644460</v>
      </c>
      <c r="N19" s="176">
        <f t="shared" si="4"/>
        <v>2976916</v>
      </c>
      <c r="O19" s="176">
        <f t="shared" si="4"/>
        <v>3489398</v>
      </c>
      <c r="P19" s="176">
        <f t="shared" si="4"/>
        <v>4040731</v>
      </c>
      <c r="Q19" s="176">
        <f t="shared" si="4"/>
        <v>4448824</v>
      </c>
      <c r="R19" s="176">
        <f t="shared" si="4"/>
        <v>4858914</v>
      </c>
      <c r="S19" s="176">
        <f t="shared" si="4"/>
        <v>5311420</v>
      </c>
      <c r="T19" s="176"/>
    </row>
    <row r="20" spans="1:20" ht="21" customHeight="1">
      <c r="A20" s="550"/>
      <c r="B20" s="337" t="s">
        <v>271</v>
      </c>
      <c r="C20" s="72">
        <v>0</v>
      </c>
      <c r="D20" s="72">
        <v>0</v>
      </c>
      <c r="E20" s="28">
        <f t="shared" si="1"/>
        <v>0</v>
      </c>
      <c r="F20" s="28"/>
      <c r="G20" s="334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4"/>
    </row>
    <row r="21" spans="1:20" ht="21" customHeight="1">
      <c r="A21" s="550"/>
      <c r="B21" s="337" t="s">
        <v>278</v>
      </c>
      <c r="C21" s="72">
        <v>0</v>
      </c>
      <c r="D21" s="72">
        <v>0</v>
      </c>
      <c r="E21" s="28">
        <f t="shared" si="1"/>
        <v>0</v>
      </c>
      <c r="F21" s="28"/>
      <c r="G21" s="334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4"/>
    </row>
    <row r="22" spans="1:20" ht="21" customHeight="1">
      <c r="A22" s="550"/>
      <c r="B22" s="337" t="s">
        <v>267</v>
      </c>
      <c r="C22" s="72">
        <v>1</v>
      </c>
      <c r="D22" s="72">
        <v>0</v>
      </c>
      <c r="E22" s="28">
        <f t="shared" si="1"/>
        <v>1</v>
      </c>
      <c r="F22" s="28"/>
      <c r="G22" s="334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4"/>
    </row>
    <row r="23" spans="1:20" ht="21" customHeight="1">
      <c r="A23" s="550"/>
      <c r="B23" s="337" t="s">
        <v>62</v>
      </c>
      <c r="C23" s="72">
        <v>0</v>
      </c>
      <c r="D23" s="72">
        <v>0</v>
      </c>
      <c r="E23" s="28">
        <f t="shared" si="1"/>
        <v>0</v>
      </c>
      <c r="F23" s="28"/>
      <c r="G23" s="334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4"/>
    </row>
    <row r="24" spans="1:20" ht="21" customHeight="1">
      <c r="A24" s="550"/>
      <c r="B24" s="337" t="s">
        <v>272</v>
      </c>
      <c r="C24" s="72">
        <v>0</v>
      </c>
      <c r="D24" s="72">
        <v>0</v>
      </c>
      <c r="E24" s="28">
        <f t="shared" si="1"/>
        <v>0</v>
      </c>
      <c r="F24" s="28"/>
      <c r="G24" s="334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4"/>
    </row>
    <row r="25" spans="1:20" ht="21" customHeight="1">
      <c r="A25" s="550"/>
      <c r="B25" s="337" t="s">
        <v>63</v>
      </c>
      <c r="C25" s="72">
        <v>0</v>
      </c>
      <c r="D25" s="72">
        <v>0</v>
      </c>
      <c r="E25" s="28">
        <f t="shared" si="1"/>
        <v>0</v>
      </c>
      <c r="F25" s="28" t="s">
        <v>218</v>
      </c>
      <c r="G25" s="334"/>
      <c r="H25" s="100">
        <f>G16</f>
        <v>6216650</v>
      </c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4"/>
    </row>
    <row r="26" spans="1:20" ht="21" customHeight="1">
      <c r="A26" s="550"/>
      <c r="B26" s="337" t="s">
        <v>270</v>
      </c>
      <c r="C26" s="72">
        <v>2</v>
      </c>
      <c r="D26" s="72">
        <v>2</v>
      </c>
      <c r="E26" s="28">
        <f t="shared" si="1"/>
        <v>0</v>
      </c>
      <c r="F26" s="552" t="s">
        <v>48</v>
      </c>
      <c r="G26" s="553"/>
      <c r="H26" s="336">
        <f>H17</f>
        <v>751814</v>
      </c>
      <c r="I26" s="336">
        <f aca="true" t="shared" si="5" ref="I26:T26">I17</f>
        <v>545540</v>
      </c>
      <c r="J26" s="336">
        <f t="shared" si="5"/>
        <v>429815</v>
      </c>
      <c r="K26" s="336">
        <f t="shared" si="5"/>
        <v>0</v>
      </c>
      <c r="L26" s="336">
        <f t="shared" si="5"/>
        <v>724408</v>
      </c>
      <c r="M26" s="336">
        <f t="shared" si="5"/>
        <v>192883</v>
      </c>
      <c r="N26" s="336">
        <f t="shared" si="5"/>
        <v>332456</v>
      </c>
      <c r="O26" s="336">
        <f t="shared" si="5"/>
        <v>512482</v>
      </c>
      <c r="P26" s="336">
        <f t="shared" si="5"/>
        <v>551333</v>
      </c>
      <c r="Q26" s="336">
        <f t="shared" si="5"/>
        <v>408093</v>
      </c>
      <c r="R26" s="336">
        <f t="shared" si="5"/>
        <v>410090</v>
      </c>
      <c r="S26" s="336">
        <f t="shared" si="5"/>
        <v>452506</v>
      </c>
      <c r="T26" s="336">
        <f t="shared" si="5"/>
        <v>5311420</v>
      </c>
    </row>
    <row r="27" spans="1:20" ht="21" customHeight="1">
      <c r="A27" s="550"/>
      <c r="B27" s="338"/>
      <c r="C27" s="28"/>
      <c r="D27" s="28"/>
      <c r="E27" s="28"/>
      <c r="F27" s="552" t="s">
        <v>49</v>
      </c>
      <c r="G27" s="553"/>
      <c r="H27" s="336">
        <f>H18</f>
        <v>0</v>
      </c>
      <c r="I27" s="336">
        <f aca="true" t="shared" si="6" ref="I27:S27">I18</f>
        <v>751814</v>
      </c>
      <c r="J27" s="336">
        <f t="shared" si="6"/>
        <v>1297354</v>
      </c>
      <c r="K27" s="336">
        <f t="shared" si="6"/>
        <v>1727169</v>
      </c>
      <c r="L27" s="336">
        <f t="shared" si="6"/>
        <v>1727169</v>
      </c>
      <c r="M27" s="336">
        <f t="shared" si="6"/>
        <v>2451577</v>
      </c>
      <c r="N27" s="336">
        <f t="shared" si="6"/>
        <v>2644460</v>
      </c>
      <c r="O27" s="336">
        <f t="shared" si="6"/>
        <v>2976916</v>
      </c>
      <c r="P27" s="336">
        <f t="shared" si="6"/>
        <v>3489398</v>
      </c>
      <c r="Q27" s="336">
        <f t="shared" si="6"/>
        <v>4040731</v>
      </c>
      <c r="R27" s="336">
        <f t="shared" si="6"/>
        <v>4448824</v>
      </c>
      <c r="S27" s="336">
        <f t="shared" si="6"/>
        <v>4858914</v>
      </c>
      <c r="T27" s="334"/>
    </row>
    <row r="28" spans="1:20" ht="21" customHeight="1">
      <c r="A28" s="551"/>
      <c r="B28" s="28" t="s">
        <v>50</v>
      </c>
      <c r="C28" s="28">
        <f>SUM(C8:C27)</f>
        <v>15</v>
      </c>
      <c r="D28" s="28">
        <f>SUM(D8:D27)</f>
        <v>10</v>
      </c>
      <c r="E28" s="28">
        <f>SUM(E8:E27)</f>
        <v>5</v>
      </c>
      <c r="F28" s="552" t="s">
        <v>251</v>
      </c>
      <c r="G28" s="553"/>
      <c r="H28" s="336">
        <f>H19</f>
        <v>751814</v>
      </c>
      <c r="I28" s="336">
        <f aca="true" t="shared" si="7" ref="I28:S28">I19</f>
        <v>1297354</v>
      </c>
      <c r="J28" s="336">
        <f t="shared" si="7"/>
        <v>1727169</v>
      </c>
      <c r="K28" s="336">
        <f t="shared" si="7"/>
        <v>1727169</v>
      </c>
      <c r="L28" s="336">
        <f t="shared" si="7"/>
        <v>2451577</v>
      </c>
      <c r="M28" s="336">
        <f t="shared" si="7"/>
        <v>2644460</v>
      </c>
      <c r="N28" s="336">
        <f t="shared" si="7"/>
        <v>2976916</v>
      </c>
      <c r="O28" s="336">
        <f t="shared" si="7"/>
        <v>3489398</v>
      </c>
      <c r="P28" s="336">
        <f t="shared" si="7"/>
        <v>4040731</v>
      </c>
      <c r="Q28" s="336">
        <f t="shared" si="7"/>
        <v>4448824</v>
      </c>
      <c r="R28" s="336">
        <f t="shared" si="7"/>
        <v>4858914</v>
      </c>
      <c r="S28" s="336">
        <f t="shared" si="7"/>
        <v>5311420</v>
      </c>
      <c r="T28" s="334"/>
    </row>
    <row r="29" spans="1:6" ht="15.75">
      <c r="A29" s="21"/>
      <c r="B29" s="21"/>
      <c r="C29" s="21"/>
      <c r="D29" s="21"/>
      <c r="E29" s="21"/>
      <c r="F29" s="21"/>
    </row>
    <row r="30" spans="1:14" ht="15.75">
      <c r="A30" s="339" t="s">
        <v>513</v>
      </c>
      <c r="B30" s="340"/>
      <c r="C30" s="340"/>
      <c r="D30" s="340"/>
      <c r="E30" s="340"/>
      <c r="F30" s="340"/>
      <c r="G30" s="340"/>
      <c r="H30" s="341"/>
      <c r="K30" s="560" t="str">
        <f>Profile!J21</f>
        <v>js[kk 'kekZ</v>
      </c>
      <c r="L30" s="560"/>
      <c r="M30" s="560"/>
      <c r="N30" s="560"/>
    </row>
    <row r="31" spans="1:19" ht="23.25">
      <c r="A31" s="342"/>
      <c r="B31" s="343"/>
      <c r="C31" s="343"/>
      <c r="D31" s="343"/>
      <c r="E31" s="343"/>
      <c r="F31" s="343"/>
      <c r="G31" s="343"/>
      <c r="H31" s="344"/>
      <c r="J31" s="345"/>
      <c r="K31" s="353" t="str">
        <f>Profile!J22</f>
        <v>iz/kkukpk;Z jk-m-ek-fo|ky;] ihiykn </v>
      </c>
      <c r="L31" s="354"/>
      <c r="M31" s="354"/>
      <c r="N31" s="354"/>
      <c r="O31" s="345"/>
      <c r="Q31" s="561">
        <v>16</v>
      </c>
      <c r="R31" s="562"/>
      <c r="S31" s="563"/>
    </row>
    <row r="32" spans="1:19" ht="15.75">
      <c r="A32" s="346"/>
      <c r="B32" s="347"/>
      <c r="C32" s="347"/>
      <c r="D32" s="347"/>
      <c r="E32" s="347"/>
      <c r="F32" s="347"/>
      <c r="G32" s="347"/>
      <c r="H32" s="348"/>
      <c r="J32" s="345"/>
      <c r="K32" s="560" t="str">
        <f>Profile!J23</f>
        <v>vkWfQl vkbZ-Mh- 11700</v>
      </c>
      <c r="L32" s="560"/>
      <c r="M32" s="560"/>
      <c r="N32" s="560"/>
      <c r="O32" s="345"/>
      <c r="Q32" s="564"/>
      <c r="R32" s="564"/>
      <c r="S32" s="564"/>
    </row>
    <row r="33" spans="1:19" ht="15.75">
      <c r="A33" s="343"/>
      <c r="B33" s="343"/>
      <c r="C33" s="343"/>
      <c r="D33" s="343"/>
      <c r="E33" s="343"/>
      <c r="F33" s="343"/>
      <c r="G33" s="343"/>
      <c r="H33" s="343"/>
      <c r="J33" s="345"/>
      <c r="K33" s="345"/>
      <c r="L33" s="345"/>
      <c r="M33" s="345"/>
      <c r="N33" s="345"/>
      <c r="O33" s="345"/>
      <c r="Q33" s="349"/>
      <c r="R33" s="349"/>
      <c r="S33" s="349"/>
    </row>
  </sheetData>
  <sheetProtection/>
  <mergeCells count="23">
    <mergeCell ref="K2:L2"/>
    <mergeCell ref="M2:N2"/>
    <mergeCell ref="A3:O3"/>
    <mergeCell ref="A1:T1"/>
    <mergeCell ref="K30:N30"/>
    <mergeCell ref="K32:N32"/>
    <mergeCell ref="Q31:S31"/>
    <mergeCell ref="Q32:S32"/>
    <mergeCell ref="F17:G17"/>
    <mergeCell ref="F18:G18"/>
    <mergeCell ref="A6:A17"/>
    <mergeCell ref="A18:A28"/>
    <mergeCell ref="F26:G26"/>
    <mergeCell ref="F27:G27"/>
    <mergeCell ref="F28:G28"/>
    <mergeCell ref="A4:A5"/>
    <mergeCell ref="B4:E4"/>
    <mergeCell ref="F4:F5"/>
    <mergeCell ref="G4:G5"/>
    <mergeCell ref="H4:S4"/>
    <mergeCell ref="F19:G19"/>
    <mergeCell ref="T4:T5"/>
    <mergeCell ref="B5:E5"/>
  </mergeCells>
  <printOptions/>
  <pageMargins left="0.5" right="0.5" top="0.5" bottom="0.5" header="0" footer="0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6">
      <selection activeCell="P33" sqref="P33"/>
    </sheetView>
  </sheetViews>
  <sheetFormatPr defaultColWidth="9.140625" defaultRowHeight="12.75"/>
  <cols>
    <col min="1" max="1" width="5.28125" style="13" customWidth="1"/>
    <col min="2" max="2" width="17.8515625" style="13" customWidth="1"/>
    <col min="3" max="3" width="5.7109375" style="13" customWidth="1"/>
    <col min="4" max="4" width="6.140625" style="13" customWidth="1"/>
    <col min="5" max="5" width="5.421875" style="13" customWidth="1"/>
    <col min="6" max="6" width="12.7109375" style="13" customWidth="1"/>
    <col min="7" max="7" width="9.28125" style="13" customWidth="1"/>
    <col min="8" max="8" width="8.28125" style="13" customWidth="1"/>
    <col min="9" max="9" width="9.140625" style="13" customWidth="1"/>
    <col min="10" max="10" width="8.140625" style="13" customWidth="1"/>
    <col min="11" max="11" width="8.00390625" style="13" customWidth="1"/>
    <col min="12" max="12" width="8.7109375" style="13" customWidth="1"/>
    <col min="13" max="13" width="9.140625" style="13" customWidth="1"/>
    <col min="14" max="14" width="8.00390625" style="13" customWidth="1"/>
    <col min="15" max="15" width="8.7109375" style="13" customWidth="1"/>
    <col min="16" max="16" width="8.8515625" style="13" customWidth="1"/>
    <col min="17" max="17" width="8.57421875" style="13" customWidth="1"/>
    <col min="18" max="18" width="8.8515625" style="13" customWidth="1"/>
    <col min="19" max="19" width="8.140625" style="13" customWidth="1"/>
    <col min="20" max="20" width="10.421875" style="13" bestFit="1" customWidth="1"/>
    <col min="21" max="16384" width="9.140625" style="13" customWidth="1"/>
  </cols>
  <sheetData>
    <row r="1" spans="1:20" s="127" customFormat="1" ht="20.25">
      <c r="A1" s="559" t="str">
        <f>Profile!C2</f>
        <v>dk;kZy; iz/kkukpk;Z jktdh; mPp ek/;fed fo|ky; ihiykn ¼ukxkSj½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15" s="127" customFormat="1" ht="21">
      <c r="A2" s="242" t="s">
        <v>117</v>
      </c>
      <c r="B2" s="242"/>
      <c r="C2" s="242"/>
      <c r="D2" s="242"/>
      <c r="E2" s="282" t="str">
        <f>Profile!C5</f>
        <v>2202-02-109-(01)-[00]-01</v>
      </c>
      <c r="F2" s="242"/>
      <c r="G2" s="242"/>
      <c r="H2" s="242"/>
      <c r="I2" s="282" t="str">
        <f>Profile!G5</f>
        <v>NON  PLAN</v>
      </c>
      <c r="J2" s="242"/>
      <c r="K2" s="556" t="s">
        <v>288</v>
      </c>
      <c r="L2" s="556"/>
      <c r="M2" s="557">
        <f>Profile!G4</f>
        <v>11700</v>
      </c>
      <c r="N2" s="557"/>
      <c r="O2" s="324">
        <f>Profile!C4</f>
        <v>1</v>
      </c>
    </row>
    <row r="3" spans="1:15" s="127" customFormat="1" ht="18.75">
      <c r="A3" s="558" t="s">
        <v>247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</row>
    <row r="4" spans="1:20" ht="15.75">
      <c r="A4" s="554" t="s">
        <v>508</v>
      </c>
      <c r="B4" s="546" t="s">
        <v>42</v>
      </c>
      <c r="C4" s="547"/>
      <c r="D4" s="547"/>
      <c r="E4" s="548"/>
      <c r="F4" s="505" t="s">
        <v>509</v>
      </c>
      <c r="G4" s="505" t="s">
        <v>51</v>
      </c>
      <c r="H4" s="505" t="s">
        <v>45</v>
      </c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 t="s">
        <v>41</v>
      </c>
    </row>
    <row r="5" spans="1:20" ht="15.75">
      <c r="A5" s="555"/>
      <c r="B5" s="546"/>
      <c r="C5" s="547"/>
      <c r="D5" s="547"/>
      <c r="E5" s="548"/>
      <c r="F5" s="505"/>
      <c r="G5" s="505"/>
      <c r="H5" s="333">
        <v>42470</v>
      </c>
      <c r="I5" s="333">
        <v>42500</v>
      </c>
      <c r="J5" s="333">
        <v>42531</v>
      </c>
      <c r="K5" s="333">
        <v>42561</v>
      </c>
      <c r="L5" s="333">
        <v>42592</v>
      </c>
      <c r="M5" s="333">
        <v>42623</v>
      </c>
      <c r="N5" s="333">
        <v>42653</v>
      </c>
      <c r="O5" s="333">
        <v>42684</v>
      </c>
      <c r="P5" s="333">
        <v>42714</v>
      </c>
      <c r="Q5" s="333">
        <v>42745</v>
      </c>
      <c r="R5" s="333">
        <v>42776</v>
      </c>
      <c r="S5" s="333">
        <v>42804</v>
      </c>
      <c r="T5" s="505"/>
    </row>
    <row r="6" spans="1:20" ht="21" customHeight="1">
      <c r="A6" s="566" t="s">
        <v>514</v>
      </c>
      <c r="B6" s="28" t="s">
        <v>510</v>
      </c>
      <c r="C6" s="28"/>
      <c r="D6" s="28"/>
      <c r="E6" s="28"/>
      <c r="F6" s="28" t="s">
        <v>33</v>
      </c>
      <c r="G6" s="308">
        <v>5336000</v>
      </c>
      <c r="H6" s="335">
        <f>'BUD. CONT.'!AN20</f>
        <v>532016</v>
      </c>
      <c r="I6" s="335">
        <f>'BUD. CONT.'!AN21</f>
        <v>468953</v>
      </c>
      <c r="J6" s="335">
        <f>'BUD. CONT.'!AN22</f>
        <v>492843</v>
      </c>
      <c r="K6" s="335">
        <f>'BUD. CONT.'!AN23</f>
        <v>732256</v>
      </c>
      <c r="L6" s="323">
        <v>0</v>
      </c>
      <c r="M6" s="323">
        <v>0</v>
      </c>
      <c r="N6" s="323">
        <v>0</v>
      </c>
      <c r="O6" s="323">
        <v>0</v>
      </c>
      <c r="P6" s="323">
        <v>0</v>
      </c>
      <c r="Q6" s="323">
        <v>0</v>
      </c>
      <c r="R6" s="323">
        <v>0</v>
      </c>
      <c r="S6" s="323">
        <v>0</v>
      </c>
      <c r="T6" s="334">
        <f>SUM(H6:S6)</f>
        <v>2226068</v>
      </c>
    </row>
    <row r="7" spans="1:20" ht="21" customHeight="1">
      <c r="A7" s="567"/>
      <c r="B7" s="28" t="s">
        <v>31</v>
      </c>
      <c r="C7" s="28" t="s">
        <v>511</v>
      </c>
      <c r="D7" s="28" t="s">
        <v>207</v>
      </c>
      <c r="E7" s="28" t="s">
        <v>456</v>
      </c>
      <c r="F7" s="28" t="s">
        <v>34</v>
      </c>
      <c r="G7" s="323">
        <v>0</v>
      </c>
      <c r="H7" s="323">
        <v>0</v>
      </c>
      <c r="I7" s="323">
        <v>0</v>
      </c>
      <c r="J7" s="323">
        <v>0</v>
      </c>
      <c r="K7" s="323">
        <v>0</v>
      </c>
      <c r="L7" s="323">
        <v>0</v>
      </c>
      <c r="M7" s="323">
        <v>0</v>
      </c>
      <c r="N7" s="323">
        <v>0</v>
      </c>
      <c r="O7" s="323">
        <v>0</v>
      </c>
      <c r="P7" s="323">
        <v>0</v>
      </c>
      <c r="Q7" s="323">
        <v>0</v>
      </c>
      <c r="R7" s="323">
        <v>0</v>
      </c>
      <c r="S7" s="323">
        <v>0</v>
      </c>
      <c r="T7" s="334">
        <f aca="true" t="shared" si="0" ref="T7:T16">SUM(H7:S7)</f>
        <v>0</v>
      </c>
    </row>
    <row r="8" spans="1:20" ht="21" customHeight="1">
      <c r="A8" s="567"/>
      <c r="B8" s="337" t="s">
        <v>57</v>
      </c>
      <c r="C8" s="72">
        <v>1</v>
      </c>
      <c r="D8" s="79">
        <v>1</v>
      </c>
      <c r="E8" s="28">
        <f>C8-D8</f>
        <v>0</v>
      </c>
      <c r="F8" s="28" t="s">
        <v>35</v>
      </c>
      <c r="G8" s="323">
        <v>0</v>
      </c>
      <c r="H8" s="323">
        <v>0</v>
      </c>
      <c r="I8" s="323">
        <v>0</v>
      </c>
      <c r="J8" s="323">
        <v>0</v>
      </c>
      <c r="K8" s="323">
        <v>0</v>
      </c>
      <c r="L8" s="323">
        <v>0</v>
      </c>
      <c r="M8" s="323">
        <v>0</v>
      </c>
      <c r="N8" s="323">
        <v>0</v>
      </c>
      <c r="O8" s="323">
        <v>0</v>
      </c>
      <c r="P8" s="323">
        <v>0</v>
      </c>
      <c r="Q8" s="323">
        <v>0</v>
      </c>
      <c r="R8" s="323">
        <v>0</v>
      </c>
      <c r="S8" s="323">
        <v>0</v>
      </c>
      <c r="T8" s="334">
        <f t="shared" si="0"/>
        <v>0</v>
      </c>
    </row>
    <row r="9" spans="1:20" ht="21" customHeight="1">
      <c r="A9" s="567"/>
      <c r="B9" s="337" t="s">
        <v>58</v>
      </c>
      <c r="C9" s="72">
        <v>0</v>
      </c>
      <c r="D9" s="79">
        <v>0</v>
      </c>
      <c r="E9" s="28">
        <f aca="true" t="shared" si="1" ref="E9:E26">C9-D9</f>
        <v>0</v>
      </c>
      <c r="F9" s="28" t="s">
        <v>20</v>
      </c>
      <c r="G9" s="323">
        <v>2500</v>
      </c>
      <c r="H9" s="336">
        <v>1000</v>
      </c>
      <c r="I9" s="336">
        <v>500</v>
      </c>
      <c r="J9" s="336">
        <v>1000</v>
      </c>
      <c r="K9" s="336"/>
      <c r="L9" s="323">
        <v>0</v>
      </c>
      <c r="M9" s="323">
        <v>0</v>
      </c>
      <c r="N9" s="323">
        <v>0</v>
      </c>
      <c r="O9" s="323">
        <v>0</v>
      </c>
      <c r="P9" s="323">
        <v>0</v>
      </c>
      <c r="Q9" s="323">
        <v>0</v>
      </c>
      <c r="R9" s="323">
        <v>0</v>
      </c>
      <c r="S9" s="323">
        <v>0</v>
      </c>
      <c r="T9" s="334">
        <f t="shared" si="0"/>
        <v>2500</v>
      </c>
    </row>
    <row r="10" spans="1:20" ht="21" customHeight="1">
      <c r="A10" s="567"/>
      <c r="B10" s="337" t="s">
        <v>59</v>
      </c>
      <c r="C10" s="72">
        <v>0</v>
      </c>
      <c r="D10" s="79">
        <v>0</v>
      </c>
      <c r="E10" s="28">
        <f t="shared" si="1"/>
        <v>0</v>
      </c>
      <c r="F10" s="28" t="s">
        <v>26</v>
      </c>
      <c r="G10" s="323">
        <v>2500</v>
      </c>
      <c r="H10" s="323">
        <v>0</v>
      </c>
      <c r="I10" s="323">
        <v>0</v>
      </c>
      <c r="J10" s="323">
        <v>0</v>
      </c>
      <c r="K10" s="323">
        <v>0</v>
      </c>
      <c r="L10" s="323">
        <v>0</v>
      </c>
      <c r="M10" s="323">
        <v>0</v>
      </c>
      <c r="N10" s="323">
        <v>0</v>
      </c>
      <c r="O10" s="323">
        <v>0</v>
      </c>
      <c r="P10" s="323">
        <v>0</v>
      </c>
      <c r="Q10" s="323">
        <v>0</v>
      </c>
      <c r="R10" s="323">
        <v>0</v>
      </c>
      <c r="S10" s="323">
        <v>0</v>
      </c>
      <c r="T10" s="334">
        <f t="shared" si="0"/>
        <v>0</v>
      </c>
    </row>
    <row r="11" spans="1:20" ht="21" customHeight="1">
      <c r="A11" s="567"/>
      <c r="B11" s="337" t="s">
        <v>273</v>
      </c>
      <c r="C11" s="72">
        <v>0</v>
      </c>
      <c r="D11" s="79">
        <v>0</v>
      </c>
      <c r="E11" s="28">
        <f t="shared" si="1"/>
        <v>0</v>
      </c>
      <c r="F11" s="28" t="s">
        <v>46</v>
      </c>
      <c r="G11" s="323">
        <v>0</v>
      </c>
      <c r="H11" s="323">
        <v>0</v>
      </c>
      <c r="I11" s="323">
        <v>0</v>
      </c>
      <c r="J11" s="323">
        <v>0</v>
      </c>
      <c r="K11" s="323">
        <v>0</v>
      </c>
      <c r="L11" s="323">
        <v>0</v>
      </c>
      <c r="M11" s="323">
        <v>0</v>
      </c>
      <c r="N11" s="323">
        <v>0</v>
      </c>
      <c r="O11" s="323">
        <v>0</v>
      </c>
      <c r="P11" s="323">
        <v>0</v>
      </c>
      <c r="Q11" s="323">
        <v>0</v>
      </c>
      <c r="R11" s="323">
        <v>0</v>
      </c>
      <c r="S11" s="323">
        <v>0</v>
      </c>
      <c r="T11" s="334">
        <f t="shared" si="0"/>
        <v>0</v>
      </c>
    </row>
    <row r="12" spans="1:20" ht="21" customHeight="1">
      <c r="A12" s="567"/>
      <c r="B12" s="337" t="s">
        <v>274</v>
      </c>
      <c r="C12" s="72">
        <v>0</v>
      </c>
      <c r="D12" s="79">
        <v>0</v>
      </c>
      <c r="E12" s="28">
        <f t="shared" si="1"/>
        <v>0</v>
      </c>
      <c r="F12" s="28" t="s">
        <v>512</v>
      </c>
      <c r="G12" s="323">
        <v>0</v>
      </c>
      <c r="H12" s="323">
        <v>0</v>
      </c>
      <c r="I12" s="323">
        <v>0</v>
      </c>
      <c r="J12" s="323">
        <v>0</v>
      </c>
      <c r="K12" s="323">
        <v>0</v>
      </c>
      <c r="L12" s="323">
        <v>0</v>
      </c>
      <c r="M12" s="323">
        <v>0</v>
      </c>
      <c r="N12" s="323">
        <v>0</v>
      </c>
      <c r="O12" s="323">
        <v>0</v>
      </c>
      <c r="P12" s="323">
        <v>0</v>
      </c>
      <c r="Q12" s="323">
        <v>0</v>
      </c>
      <c r="R12" s="323">
        <v>0</v>
      </c>
      <c r="S12" s="323">
        <v>0</v>
      </c>
      <c r="T12" s="334">
        <f t="shared" si="0"/>
        <v>0</v>
      </c>
    </row>
    <row r="13" spans="1:20" ht="21" customHeight="1">
      <c r="A13" s="567"/>
      <c r="B13" s="337" t="s">
        <v>60</v>
      </c>
      <c r="C13" s="72">
        <v>4</v>
      </c>
      <c r="D13" s="79">
        <v>4</v>
      </c>
      <c r="E13" s="28">
        <f t="shared" si="1"/>
        <v>0</v>
      </c>
      <c r="F13" s="28" t="s">
        <v>47</v>
      </c>
      <c r="G13" s="323">
        <v>4950</v>
      </c>
      <c r="H13" s="336">
        <v>0</v>
      </c>
      <c r="I13" s="336">
        <v>1650</v>
      </c>
      <c r="J13" s="323">
        <v>0</v>
      </c>
      <c r="K13" s="323">
        <v>0</v>
      </c>
      <c r="L13" s="323">
        <v>0</v>
      </c>
      <c r="M13" s="323">
        <v>0</v>
      </c>
      <c r="N13" s="323">
        <v>0</v>
      </c>
      <c r="O13" s="323">
        <v>0</v>
      </c>
      <c r="P13" s="323">
        <v>0</v>
      </c>
      <c r="Q13" s="323">
        <v>0</v>
      </c>
      <c r="R13" s="323">
        <v>0</v>
      </c>
      <c r="S13" s="323">
        <v>0</v>
      </c>
      <c r="T13" s="334">
        <f t="shared" si="0"/>
        <v>1650</v>
      </c>
    </row>
    <row r="14" spans="1:20" ht="21" customHeight="1">
      <c r="A14" s="567"/>
      <c r="B14" s="337" t="s">
        <v>275</v>
      </c>
      <c r="C14" s="72">
        <v>0</v>
      </c>
      <c r="D14" s="79">
        <v>0</v>
      </c>
      <c r="E14" s="28">
        <f t="shared" si="1"/>
        <v>0</v>
      </c>
      <c r="F14" s="28" t="s">
        <v>24</v>
      </c>
      <c r="G14" s="323">
        <v>0</v>
      </c>
      <c r="H14" s="323">
        <v>0</v>
      </c>
      <c r="I14" s="323">
        <v>0</v>
      </c>
      <c r="J14" s="323">
        <v>0</v>
      </c>
      <c r="K14" s="323">
        <v>0</v>
      </c>
      <c r="L14" s="323">
        <v>0</v>
      </c>
      <c r="M14" s="323">
        <v>0</v>
      </c>
      <c r="N14" s="323">
        <v>0</v>
      </c>
      <c r="O14" s="323">
        <v>0</v>
      </c>
      <c r="P14" s="323">
        <v>0</v>
      </c>
      <c r="Q14" s="323">
        <v>0</v>
      </c>
      <c r="R14" s="323">
        <v>0</v>
      </c>
      <c r="S14" s="323">
        <v>0</v>
      </c>
      <c r="T14" s="334">
        <f t="shared" si="0"/>
        <v>0</v>
      </c>
    </row>
    <row r="15" spans="1:20" ht="21" customHeight="1">
      <c r="A15" s="567"/>
      <c r="B15" s="337" t="s">
        <v>276</v>
      </c>
      <c r="C15" s="72">
        <v>0</v>
      </c>
      <c r="D15" s="79">
        <v>0</v>
      </c>
      <c r="E15" s="28">
        <f t="shared" si="1"/>
        <v>0</v>
      </c>
      <c r="F15" s="28"/>
      <c r="G15" s="323">
        <v>0</v>
      </c>
      <c r="H15" s="323">
        <v>0</v>
      </c>
      <c r="I15" s="323">
        <v>0</v>
      </c>
      <c r="J15" s="323">
        <v>0</v>
      </c>
      <c r="K15" s="323">
        <v>0</v>
      </c>
      <c r="L15" s="323">
        <v>0</v>
      </c>
      <c r="M15" s="323">
        <v>0</v>
      </c>
      <c r="N15" s="323">
        <v>0</v>
      </c>
      <c r="O15" s="323">
        <v>0</v>
      </c>
      <c r="P15" s="323">
        <v>0</v>
      </c>
      <c r="Q15" s="323">
        <v>0</v>
      </c>
      <c r="R15" s="323">
        <v>0</v>
      </c>
      <c r="S15" s="323">
        <v>0</v>
      </c>
      <c r="T15" s="334">
        <f t="shared" si="0"/>
        <v>0</v>
      </c>
    </row>
    <row r="16" spans="1:20" ht="21" customHeight="1">
      <c r="A16" s="567"/>
      <c r="B16" s="337" t="s">
        <v>61</v>
      </c>
      <c r="C16" s="72">
        <v>0</v>
      </c>
      <c r="D16" s="79">
        <v>0</v>
      </c>
      <c r="E16" s="28">
        <f t="shared" si="1"/>
        <v>0</v>
      </c>
      <c r="F16" s="355" t="s">
        <v>218</v>
      </c>
      <c r="G16" s="80">
        <f>SUM(G6:G15)</f>
        <v>5345950</v>
      </c>
      <c r="H16" s="336">
        <f>SUM(H6:H15)</f>
        <v>533016</v>
      </c>
      <c r="I16" s="336">
        <f aca="true" t="shared" si="2" ref="I16:S16">SUM(I6:I15)</f>
        <v>471103</v>
      </c>
      <c r="J16" s="336">
        <f t="shared" si="2"/>
        <v>493843</v>
      </c>
      <c r="K16" s="336">
        <f t="shared" si="2"/>
        <v>732256</v>
      </c>
      <c r="L16" s="336">
        <f t="shared" si="2"/>
        <v>0</v>
      </c>
      <c r="M16" s="336">
        <f t="shared" si="2"/>
        <v>0</v>
      </c>
      <c r="N16" s="336">
        <f t="shared" si="2"/>
        <v>0</v>
      </c>
      <c r="O16" s="336">
        <f t="shared" si="2"/>
        <v>0</v>
      </c>
      <c r="P16" s="336">
        <f t="shared" si="2"/>
        <v>0</v>
      </c>
      <c r="Q16" s="336">
        <f t="shared" si="2"/>
        <v>0</v>
      </c>
      <c r="R16" s="336">
        <f t="shared" si="2"/>
        <v>0</v>
      </c>
      <c r="S16" s="336">
        <f t="shared" si="2"/>
        <v>0</v>
      </c>
      <c r="T16" s="334">
        <f t="shared" si="0"/>
        <v>2230218</v>
      </c>
    </row>
    <row r="17" spans="1:20" ht="21" customHeight="1">
      <c r="A17" s="568"/>
      <c r="B17" s="337" t="s">
        <v>268</v>
      </c>
      <c r="C17" s="72">
        <v>1</v>
      </c>
      <c r="D17" s="79">
        <v>1</v>
      </c>
      <c r="E17" s="28">
        <f t="shared" si="1"/>
        <v>0</v>
      </c>
      <c r="F17" s="545" t="s">
        <v>48</v>
      </c>
      <c r="G17" s="545"/>
      <c r="H17" s="336">
        <f>H16</f>
        <v>533016</v>
      </c>
      <c r="I17" s="336">
        <f aca="true" t="shared" si="3" ref="I17:S17">I16</f>
        <v>471103</v>
      </c>
      <c r="J17" s="336">
        <f t="shared" si="3"/>
        <v>493843</v>
      </c>
      <c r="K17" s="336">
        <f t="shared" si="3"/>
        <v>732256</v>
      </c>
      <c r="L17" s="336">
        <f t="shared" si="3"/>
        <v>0</v>
      </c>
      <c r="M17" s="336">
        <f t="shared" si="3"/>
        <v>0</v>
      </c>
      <c r="N17" s="336">
        <f t="shared" si="3"/>
        <v>0</v>
      </c>
      <c r="O17" s="336">
        <f t="shared" si="3"/>
        <v>0</v>
      </c>
      <c r="P17" s="336">
        <f t="shared" si="3"/>
        <v>0</v>
      </c>
      <c r="Q17" s="336">
        <f t="shared" si="3"/>
        <v>0</v>
      </c>
      <c r="R17" s="336">
        <f t="shared" si="3"/>
        <v>0</v>
      </c>
      <c r="S17" s="336">
        <f t="shared" si="3"/>
        <v>0</v>
      </c>
      <c r="T17" s="334"/>
    </row>
    <row r="18" spans="1:20" ht="21" customHeight="1">
      <c r="A18" s="549"/>
      <c r="B18" s="337" t="s">
        <v>277</v>
      </c>
      <c r="C18" s="72">
        <v>1</v>
      </c>
      <c r="D18" s="79">
        <v>1</v>
      </c>
      <c r="E18" s="28">
        <f t="shared" si="1"/>
        <v>0</v>
      </c>
      <c r="F18" s="545" t="s">
        <v>49</v>
      </c>
      <c r="G18" s="545"/>
      <c r="H18" s="336">
        <v>0</v>
      </c>
      <c r="I18" s="336">
        <f>H19</f>
        <v>533016</v>
      </c>
      <c r="J18" s="336">
        <f aca="true" t="shared" si="4" ref="J18:T18">I19</f>
        <v>1004119</v>
      </c>
      <c r="K18" s="336">
        <f t="shared" si="4"/>
        <v>1497962</v>
      </c>
      <c r="L18" s="336">
        <f t="shared" si="4"/>
        <v>2230218</v>
      </c>
      <c r="M18" s="336">
        <f t="shared" si="4"/>
        <v>2230218</v>
      </c>
      <c r="N18" s="336">
        <f t="shared" si="4"/>
        <v>2230218</v>
      </c>
      <c r="O18" s="336">
        <f t="shared" si="4"/>
        <v>2230218</v>
      </c>
      <c r="P18" s="336">
        <f t="shared" si="4"/>
        <v>2230218</v>
      </c>
      <c r="Q18" s="336">
        <f t="shared" si="4"/>
        <v>2230218</v>
      </c>
      <c r="R18" s="336">
        <f t="shared" si="4"/>
        <v>2230218</v>
      </c>
      <c r="S18" s="336">
        <f t="shared" si="4"/>
        <v>2230218</v>
      </c>
      <c r="T18" s="336">
        <f t="shared" si="4"/>
        <v>2230218</v>
      </c>
    </row>
    <row r="19" spans="1:20" ht="21" customHeight="1">
      <c r="A19" s="550"/>
      <c r="B19" s="337" t="s">
        <v>269</v>
      </c>
      <c r="C19" s="72">
        <v>5</v>
      </c>
      <c r="D19" s="79">
        <v>5</v>
      </c>
      <c r="E19" s="28">
        <f t="shared" si="1"/>
        <v>0</v>
      </c>
      <c r="F19" s="545" t="s">
        <v>50</v>
      </c>
      <c r="G19" s="545"/>
      <c r="H19" s="336">
        <f>SUM(H17:H18)</f>
        <v>533016</v>
      </c>
      <c r="I19" s="336">
        <f aca="true" t="shared" si="5" ref="I19:T19">SUM(I17:I18)</f>
        <v>1004119</v>
      </c>
      <c r="J19" s="336">
        <f t="shared" si="5"/>
        <v>1497962</v>
      </c>
      <c r="K19" s="336">
        <f t="shared" si="5"/>
        <v>2230218</v>
      </c>
      <c r="L19" s="336">
        <f t="shared" si="5"/>
        <v>2230218</v>
      </c>
      <c r="M19" s="336">
        <f t="shared" si="5"/>
        <v>2230218</v>
      </c>
      <c r="N19" s="336">
        <f t="shared" si="5"/>
        <v>2230218</v>
      </c>
      <c r="O19" s="336">
        <f t="shared" si="5"/>
        <v>2230218</v>
      </c>
      <c r="P19" s="336">
        <f t="shared" si="5"/>
        <v>2230218</v>
      </c>
      <c r="Q19" s="336">
        <f t="shared" si="5"/>
        <v>2230218</v>
      </c>
      <c r="R19" s="336">
        <f t="shared" si="5"/>
        <v>2230218</v>
      </c>
      <c r="S19" s="336">
        <f t="shared" si="5"/>
        <v>2230218</v>
      </c>
      <c r="T19" s="336">
        <f t="shared" si="5"/>
        <v>2230218</v>
      </c>
    </row>
    <row r="20" spans="1:20" ht="21" customHeight="1">
      <c r="A20" s="550"/>
      <c r="B20" s="337" t="s">
        <v>271</v>
      </c>
      <c r="C20" s="72">
        <v>0</v>
      </c>
      <c r="D20" s="79">
        <v>0</v>
      </c>
      <c r="E20" s="28">
        <f t="shared" si="1"/>
        <v>0</v>
      </c>
      <c r="F20" s="28"/>
      <c r="G20" s="334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4"/>
    </row>
    <row r="21" spans="1:20" ht="21" customHeight="1">
      <c r="A21" s="550"/>
      <c r="B21" s="337" t="s">
        <v>278</v>
      </c>
      <c r="C21" s="72">
        <v>0</v>
      </c>
      <c r="D21" s="79">
        <v>0</v>
      </c>
      <c r="E21" s="28">
        <f t="shared" si="1"/>
        <v>0</v>
      </c>
      <c r="F21" s="28"/>
      <c r="G21" s="334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4"/>
    </row>
    <row r="22" spans="1:20" ht="21" customHeight="1">
      <c r="A22" s="550"/>
      <c r="B22" s="337" t="s">
        <v>267</v>
      </c>
      <c r="C22" s="72">
        <v>1</v>
      </c>
      <c r="D22" s="79">
        <v>0</v>
      </c>
      <c r="E22" s="28">
        <f t="shared" si="1"/>
        <v>1</v>
      </c>
      <c r="F22" s="28"/>
      <c r="G22" s="334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4"/>
    </row>
    <row r="23" spans="1:20" ht="21" customHeight="1">
      <c r="A23" s="550"/>
      <c r="B23" s="337" t="s">
        <v>62</v>
      </c>
      <c r="C23" s="72">
        <v>0</v>
      </c>
      <c r="D23" s="79">
        <v>0</v>
      </c>
      <c r="E23" s="28">
        <f t="shared" si="1"/>
        <v>0</v>
      </c>
      <c r="F23" s="28"/>
      <c r="G23" s="334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4"/>
    </row>
    <row r="24" spans="1:20" ht="21" customHeight="1">
      <c r="A24" s="550"/>
      <c r="B24" s="337" t="s">
        <v>272</v>
      </c>
      <c r="C24" s="72">
        <v>0</v>
      </c>
      <c r="D24" s="79">
        <v>0</v>
      </c>
      <c r="E24" s="28">
        <f t="shared" si="1"/>
        <v>0</v>
      </c>
      <c r="F24" s="28"/>
      <c r="G24" s="334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4"/>
    </row>
    <row r="25" spans="1:20" ht="21" customHeight="1">
      <c r="A25" s="550"/>
      <c r="B25" s="337" t="s">
        <v>63</v>
      </c>
      <c r="C25" s="72">
        <v>0</v>
      </c>
      <c r="D25" s="79">
        <v>0</v>
      </c>
      <c r="E25" s="28">
        <f t="shared" si="1"/>
        <v>0</v>
      </c>
      <c r="F25" s="28" t="s">
        <v>218</v>
      </c>
      <c r="G25" s="334"/>
      <c r="H25" s="100">
        <f>G16</f>
        <v>5345950</v>
      </c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4"/>
    </row>
    <row r="26" spans="1:20" ht="21" customHeight="1">
      <c r="A26" s="550"/>
      <c r="B26" s="337" t="s">
        <v>270</v>
      </c>
      <c r="C26" s="72">
        <v>2</v>
      </c>
      <c r="D26" s="79">
        <v>1</v>
      </c>
      <c r="E26" s="28">
        <f t="shared" si="1"/>
        <v>1</v>
      </c>
      <c r="F26" s="552" t="s">
        <v>48</v>
      </c>
      <c r="G26" s="553"/>
      <c r="H26" s="336">
        <v>533016</v>
      </c>
      <c r="I26" s="336">
        <v>471103</v>
      </c>
      <c r="J26" s="336">
        <v>493843</v>
      </c>
      <c r="K26" s="336">
        <v>732256</v>
      </c>
      <c r="L26" s="336">
        <v>0</v>
      </c>
      <c r="M26" s="336">
        <v>0</v>
      </c>
      <c r="N26" s="336">
        <v>0</v>
      </c>
      <c r="O26" s="336">
        <v>0</v>
      </c>
      <c r="P26" s="336">
        <v>0</v>
      </c>
      <c r="Q26" s="336">
        <v>0</v>
      </c>
      <c r="R26" s="336">
        <v>0</v>
      </c>
      <c r="S26" s="336">
        <v>0</v>
      </c>
      <c r="T26" s="336">
        <f>S28</f>
        <v>2230218</v>
      </c>
    </row>
    <row r="27" spans="1:20" ht="21" customHeight="1">
      <c r="A27" s="550"/>
      <c r="B27" s="338"/>
      <c r="C27" s="28"/>
      <c r="D27" s="28"/>
      <c r="E27" s="28"/>
      <c r="F27" s="552" t="s">
        <v>49</v>
      </c>
      <c r="G27" s="553"/>
      <c r="H27" s="336">
        <v>0</v>
      </c>
      <c r="I27" s="336">
        <v>533016</v>
      </c>
      <c r="J27" s="336">
        <v>1004119</v>
      </c>
      <c r="K27" s="336">
        <v>1497962</v>
      </c>
      <c r="L27" s="336">
        <v>2230218</v>
      </c>
      <c r="M27" s="336">
        <v>2230218</v>
      </c>
      <c r="N27" s="336">
        <v>2230218</v>
      </c>
      <c r="O27" s="336">
        <v>2230218</v>
      </c>
      <c r="P27" s="336">
        <v>2230218</v>
      </c>
      <c r="Q27" s="336">
        <v>2230218</v>
      </c>
      <c r="R27" s="336">
        <v>2230218</v>
      </c>
      <c r="S27" s="336">
        <v>2230218</v>
      </c>
      <c r="T27" s="334"/>
    </row>
    <row r="28" spans="1:20" ht="21" customHeight="1">
      <c r="A28" s="551"/>
      <c r="B28" s="28" t="s">
        <v>50</v>
      </c>
      <c r="C28" s="28">
        <f>SUM(C8:C27)</f>
        <v>15</v>
      </c>
      <c r="D28" s="28">
        <f>SUM(D8:D27)</f>
        <v>13</v>
      </c>
      <c r="E28" s="28">
        <f>SUM(E8:E27)</f>
        <v>2</v>
      </c>
      <c r="F28" s="552" t="s">
        <v>251</v>
      </c>
      <c r="G28" s="553"/>
      <c r="H28" s="336">
        <v>533016</v>
      </c>
      <c r="I28" s="336">
        <v>1004119</v>
      </c>
      <c r="J28" s="336">
        <v>1497962</v>
      </c>
      <c r="K28" s="336">
        <v>2230218</v>
      </c>
      <c r="L28" s="336">
        <v>2230218</v>
      </c>
      <c r="M28" s="336">
        <v>2230218</v>
      </c>
      <c r="N28" s="336">
        <v>2230218</v>
      </c>
      <c r="O28" s="336">
        <v>2230218</v>
      </c>
      <c r="P28" s="336">
        <v>2230218</v>
      </c>
      <c r="Q28" s="336">
        <v>2230218</v>
      </c>
      <c r="R28" s="336">
        <v>2230218</v>
      </c>
      <c r="S28" s="336">
        <v>2230218</v>
      </c>
      <c r="T28" s="334"/>
    </row>
    <row r="29" spans="1:6" ht="15.75">
      <c r="A29" s="21"/>
      <c r="B29" s="21"/>
      <c r="C29" s="21"/>
      <c r="D29" s="21"/>
      <c r="E29" s="21"/>
      <c r="F29" s="21"/>
    </row>
    <row r="30" spans="1:8" ht="15.75">
      <c r="A30" s="339" t="s">
        <v>513</v>
      </c>
      <c r="B30" s="340"/>
      <c r="C30" s="340"/>
      <c r="D30" s="340"/>
      <c r="E30" s="340"/>
      <c r="F30" s="340"/>
      <c r="G30" s="340"/>
      <c r="H30" s="341"/>
    </row>
    <row r="31" spans="1:19" ht="23.25">
      <c r="A31" s="342"/>
      <c r="B31" s="343"/>
      <c r="C31" s="343"/>
      <c r="D31" s="343"/>
      <c r="E31" s="343"/>
      <c r="F31" s="343"/>
      <c r="G31" s="343"/>
      <c r="H31" s="344"/>
      <c r="J31" s="345"/>
      <c r="K31" s="565" t="s">
        <v>515</v>
      </c>
      <c r="L31" s="565"/>
      <c r="M31" s="565"/>
      <c r="N31" s="565"/>
      <c r="O31" s="345"/>
      <c r="Q31" s="561">
        <v>17</v>
      </c>
      <c r="R31" s="562"/>
      <c r="S31" s="563"/>
    </row>
    <row r="32" spans="1:19" ht="15.75">
      <c r="A32" s="346"/>
      <c r="B32" s="347"/>
      <c r="C32" s="347"/>
      <c r="D32" s="347"/>
      <c r="E32" s="347"/>
      <c r="F32" s="347"/>
      <c r="G32" s="347"/>
      <c r="H32" s="348"/>
      <c r="J32" s="345"/>
      <c r="K32" s="565" t="s">
        <v>460</v>
      </c>
      <c r="L32" s="565"/>
      <c r="M32" s="565"/>
      <c r="N32" s="565"/>
      <c r="O32" s="345"/>
      <c r="Q32" s="564"/>
      <c r="R32" s="564"/>
      <c r="S32" s="564"/>
    </row>
    <row r="33" spans="1:19" ht="15.75">
      <c r="A33" s="343"/>
      <c r="B33" s="343"/>
      <c r="C33" s="343"/>
      <c r="D33" s="343"/>
      <c r="E33" s="343"/>
      <c r="F33" s="343"/>
      <c r="G33" s="343"/>
      <c r="H33" s="343"/>
      <c r="J33" s="345"/>
      <c r="K33" s="565" t="s">
        <v>516</v>
      </c>
      <c r="L33" s="565"/>
      <c r="M33" s="565" t="s">
        <v>517</v>
      </c>
      <c r="N33" s="565"/>
      <c r="O33" s="345"/>
      <c r="Q33" s="349"/>
      <c r="R33" s="349"/>
      <c r="S33" s="349"/>
    </row>
  </sheetData>
  <sheetProtection/>
  <mergeCells count="25">
    <mergeCell ref="Q32:S32"/>
    <mergeCell ref="A1:T1"/>
    <mergeCell ref="K2:L2"/>
    <mergeCell ref="M2:N2"/>
    <mergeCell ref="A3:O3"/>
    <mergeCell ref="K31:N31"/>
    <mergeCell ref="T4:T5"/>
    <mergeCell ref="B5:E5"/>
    <mergeCell ref="A6:A17"/>
    <mergeCell ref="F26:G26"/>
    <mergeCell ref="F27:G27"/>
    <mergeCell ref="F28:G28"/>
    <mergeCell ref="F17:G17"/>
    <mergeCell ref="F18:G18"/>
    <mergeCell ref="Q31:S31"/>
    <mergeCell ref="K33:L33"/>
    <mergeCell ref="M33:N33"/>
    <mergeCell ref="K32:N32"/>
    <mergeCell ref="A4:A5"/>
    <mergeCell ref="B4:E4"/>
    <mergeCell ref="F4:F5"/>
    <mergeCell ref="G4:G5"/>
    <mergeCell ref="H4:S4"/>
    <mergeCell ref="F19:G19"/>
    <mergeCell ref="A18:A28"/>
  </mergeCells>
  <printOptions/>
  <pageMargins left="0.5" right="0.5" top="0.5" bottom="0.5" header="0" footer="0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18"/>
  <sheetViews>
    <sheetView zoomScalePageLayoutView="0" workbookViewId="0" topLeftCell="A1">
      <selection activeCell="G12" sqref="G12:I14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16.28125" style="0" customWidth="1"/>
    <col min="4" max="4" width="13.57421875" style="0" customWidth="1"/>
    <col min="8" max="8" width="10.140625" style="0" customWidth="1"/>
    <col min="9" max="9" width="12.00390625" style="0" customWidth="1"/>
  </cols>
  <sheetData>
    <row r="1" spans="1:13" ht="23.25">
      <c r="A1" s="572" t="str">
        <f>Profile!C2</f>
        <v>dk;kZy; iz/kkukpk;Z jktdh; mPp ek/;fed fo|ky; ihiykn ¼ukxkSj½</v>
      </c>
      <c r="B1" s="573"/>
      <c r="C1" s="573"/>
      <c r="D1" s="573"/>
      <c r="E1" s="573"/>
      <c r="F1" s="573"/>
      <c r="G1" s="573"/>
      <c r="H1" s="573"/>
      <c r="I1" s="573"/>
      <c r="J1" s="573"/>
      <c r="K1" s="119">
        <f>Profile!C4</f>
        <v>1</v>
      </c>
      <c r="L1" s="39"/>
      <c r="M1" s="39"/>
    </row>
    <row r="2" spans="1:13" ht="23.25">
      <c r="A2" s="575" t="s">
        <v>178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39"/>
      <c r="M2" s="39"/>
    </row>
    <row r="3" spans="1:13" ht="23.25">
      <c r="A3" s="61" t="s">
        <v>186</v>
      </c>
      <c r="B3" s="62"/>
      <c r="C3" s="574" t="str">
        <f>Profile!C5</f>
        <v>2202-02-109-(01)-[00]-01</v>
      </c>
      <c r="D3" s="574"/>
      <c r="E3" s="574"/>
      <c r="F3" s="574" t="str">
        <f>Profile!G5</f>
        <v>NON  PLAN</v>
      </c>
      <c r="G3" s="574"/>
      <c r="H3" s="117"/>
      <c r="I3" s="117"/>
      <c r="J3" s="117"/>
      <c r="K3" s="118"/>
      <c r="L3" s="39"/>
      <c r="M3" s="39"/>
    </row>
    <row r="4" spans="1:13" ht="18.75">
      <c r="A4" s="569" t="s">
        <v>53</v>
      </c>
      <c r="B4" s="569" t="s">
        <v>179</v>
      </c>
      <c r="C4" s="569" t="s">
        <v>42</v>
      </c>
      <c r="D4" s="569" t="s">
        <v>180</v>
      </c>
      <c r="E4" s="571" t="s">
        <v>181</v>
      </c>
      <c r="F4" s="571"/>
      <c r="G4" s="571"/>
      <c r="H4" s="569" t="s">
        <v>182</v>
      </c>
      <c r="I4" s="571" t="s">
        <v>183</v>
      </c>
      <c r="J4" s="571"/>
      <c r="K4" s="571"/>
      <c r="L4" s="40"/>
      <c r="M4" s="40"/>
    </row>
    <row r="5" spans="1:13" ht="67.5" customHeight="1">
      <c r="A5" s="570"/>
      <c r="B5" s="570"/>
      <c r="C5" s="570"/>
      <c r="D5" s="570"/>
      <c r="E5" s="45" t="s">
        <v>184</v>
      </c>
      <c r="F5" s="45" t="s">
        <v>185</v>
      </c>
      <c r="G5" s="45" t="s">
        <v>41</v>
      </c>
      <c r="H5" s="570"/>
      <c r="I5" s="60" t="s">
        <v>222</v>
      </c>
      <c r="J5" s="60" t="s">
        <v>223</v>
      </c>
      <c r="K5" s="45" t="s">
        <v>41</v>
      </c>
      <c r="L5" s="40"/>
      <c r="M5" s="40"/>
    </row>
    <row r="6" spans="1:11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spans="1:11" ht="90" customHeight="1">
      <c r="A7" s="42">
        <v>1</v>
      </c>
      <c r="B7" s="43">
        <f>Profile!G4</f>
        <v>11700</v>
      </c>
      <c r="C7" s="63" t="str">
        <f>Profile!C3</f>
        <v>jktdh; mPp ek/;fed fo|ky; ihiykn ¼ukxkSj½</v>
      </c>
      <c r="D7" s="44">
        <f>Profile!D25+Profile!D26+Profile!D27</f>
        <v>2</v>
      </c>
      <c r="E7" s="44">
        <v>1</v>
      </c>
      <c r="F7" s="44">
        <v>0</v>
      </c>
      <c r="G7" s="44">
        <f>SUM(E7:F7)</f>
        <v>1</v>
      </c>
      <c r="H7" s="44">
        <f>D7-G7</f>
        <v>1</v>
      </c>
      <c r="I7" s="44">
        <f>E7*1650</f>
        <v>1650</v>
      </c>
      <c r="J7" s="44">
        <f>F7*1950</f>
        <v>0</v>
      </c>
      <c r="K7" s="44">
        <f>SUM(I7:J7)</f>
        <v>1650</v>
      </c>
    </row>
    <row r="12" spans="7:9" ht="18.75">
      <c r="G12" s="443" t="str">
        <f>Profile!J21</f>
        <v>js[kk 'kekZ</v>
      </c>
      <c r="H12" s="443"/>
      <c r="I12" s="443"/>
    </row>
    <row r="13" spans="7:11" ht="18.75">
      <c r="G13" s="443" t="str">
        <f>Profile!J22</f>
        <v>iz/kkukpk;Z jk-m-ek-fo|ky;] ihiykn </v>
      </c>
      <c r="H13" s="443"/>
      <c r="I13" s="443"/>
      <c r="K13" s="55">
        <v>18</v>
      </c>
    </row>
    <row r="14" spans="7:9" ht="18.75">
      <c r="G14" s="443" t="str">
        <f>Profile!J23</f>
        <v>vkWfQl vkbZ-Mh- 11700</v>
      </c>
      <c r="H14" s="443"/>
      <c r="I14" s="443"/>
    </row>
    <row r="18" spans="1:11" ht="53.25" customHeight="1">
      <c r="A18" s="433" t="s">
        <v>393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</row>
  </sheetData>
  <sheetProtection/>
  <mergeCells count="15">
    <mergeCell ref="A4:A5"/>
    <mergeCell ref="B4:B5"/>
    <mergeCell ref="C4:C5"/>
    <mergeCell ref="D4:D5"/>
    <mergeCell ref="E4:G4"/>
    <mergeCell ref="H4:H5"/>
    <mergeCell ref="I4:K4"/>
    <mergeCell ref="A1:J1"/>
    <mergeCell ref="C3:E3"/>
    <mergeCell ref="F3:G3"/>
    <mergeCell ref="A18:K18"/>
    <mergeCell ref="G12:I12"/>
    <mergeCell ref="G13:I13"/>
    <mergeCell ref="G14:I14"/>
    <mergeCell ref="A2:K2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6.7109375" style="0" customWidth="1"/>
    <col min="2" max="2" width="18.140625" style="0" customWidth="1"/>
    <col min="3" max="3" width="18.28125" style="0" customWidth="1"/>
    <col min="4" max="4" width="21.7109375" style="0" customWidth="1"/>
    <col min="5" max="5" width="13.140625" style="0" customWidth="1"/>
    <col min="6" max="7" width="16.140625" style="0" customWidth="1"/>
    <col min="8" max="8" width="19.421875" style="0" customWidth="1"/>
  </cols>
  <sheetData>
    <row r="1" spans="1:9" ht="20.25">
      <c r="A1" s="577" t="str">
        <f>Profile!C2</f>
        <v>dk;kZy; iz/kkukpk;Z jktdh; mPp ek/;fed fo|ky; ihiykn ¼ukxkSj½</v>
      </c>
      <c r="B1" s="577"/>
      <c r="C1" s="577"/>
      <c r="D1" s="577"/>
      <c r="E1" s="577"/>
      <c r="F1" s="577"/>
      <c r="G1" s="577"/>
      <c r="H1" s="578"/>
      <c r="I1" s="59">
        <f>Profile!C4</f>
        <v>1</v>
      </c>
    </row>
    <row r="2" spans="1:9" ht="20.25">
      <c r="A2" s="576" t="s">
        <v>191</v>
      </c>
      <c r="B2" s="576"/>
      <c r="C2" s="576"/>
      <c r="D2" s="576"/>
      <c r="E2" s="576"/>
      <c r="F2" s="576"/>
      <c r="G2" s="576"/>
      <c r="H2" s="576"/>
      <c r="I2" s="576"/>
    </row>
    <row r="3" spans="1:9" ht="74.25" customHeight="1">
      <c r="A3" s="4" t="s">
        <v>53</v>
      </c>
      <c r="B3" s="4" t="s">
        <v>198</v>
      </c>
      <c r="C3" s="4" t="s">
        <v>202</v>
      </c>
      <c r="D3" s="4" t="s">
        <v>199</v>
      </c>
      <c r="E3" s="4" t="s">
        <v>31</v>
      </c>
      <c r="F3" s="4" t="s">
        <v>201</v>
      </c>
      <c r="G3" s="4" t="s">
        <v>203</v>
      </c>
      <c r="H3" s="4" t="s">
        <v>200</v>
      </c>
      <c r="I3" s="4" t="s">
        <v>151</v>
      </c>
    </row>
    <row r="4" spans="1:9" ht="33.75" customHeight="1">
      <c r="A4" s="47"/>
      <c r="B4" s="47"/>
      <c r="C4" s="47"/>
      <c r="D4" s="47"/>
      <c r="E4" s="47"/>
      <c r="F4" s="47"/>
      <c r="G4" s="47"/>
      <c r="H4" s="47"/>
      <c r="I4" s="47"/>
    </row>
    <row r="5" spans="1:9" ht="33.7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33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33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33.75" customHeight="1">
      <c r="A8" s="2"/>
      <c r="B8" s="2"/>
      <c r="C8" s="2"/>
      <c r="D8" s="2"/>
      <c r="E8" s="2"/>
      <c r="F8" s="2"/>
      <c r="G8" s="2"/>
      <c r="H8" s="2"/>
      <c r="I8" s="2"/>
    </row>
    <row r="11" spans="7:8" ht="18.75">
      <c r="G11" s="443" t="str">
        <f>Profile!J21</f>
        <v>js[kk 'kekZ</v>
      </c>
      <c r="H11" s="443"/>
    </row>
    <row r="12" spans="7:8" ht="18.75">
      <c r="G12" s="443" t="str">
        <f>Profile!J22</f>
        <v>iz/kkukpk;Z jk-m-ek-fo|ky;] ihiykn </v>
      </c>
      <c r="H12" s="443"/>
    </row>
    <row r="13" spans="7:8" ht="18.75">
      <c r="G13" s="443" t="str">
        <f>Profile!J23</f>
        <v>vkWfQl vkbZ-Mh- 11700</v>
      </c>
      <c r="H13" s="443"/>
    </row>
    <row r="14" ht="15">
      <c r="I14" s="55">
        <v>19</v>
      </c>
    </row>
  </sheetData>
  <sheetProtection/>
  <mergeCells count="5">
    <mergeCell ref="A2:I2"/>
    <mergeCell ref="A1:H1"/>
    <mergeCell ref="G11:H11"/>
    <mergeCell ref="G12:H12"/>
    <mergeCell ref="G13:H13"/>
  </mergeCells>
  <printOptions horizontalCentered="1"/>
  <pageMargins left="0.45" right="0.4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I14"/>
  <sheetViews>
    <sheetView zoomScaleSheetLayoutView="115" zoomScalePageLayoutView="0" workbookViewId="0" topLeftCell="A1">
      <selection activeCell="N13" sqref="N13"/>
    </sheetView>
  </sheetViews>
  <sheetFormatPr defaultColWidth="9.140625" defaultRowHeight="12.75"/>
  <cols>
    <col min="1" max="1" width="7.140625" style="215" customWidth="1"/>
    <col min="2" max="2" width="9.7109375" style="215" customWidth="1"/>
    <col min="3" max="3" width="28.00390625" style="215" customWidth="1"/>
    <col min="4" max="4" width="13.57421875" style="215" customWidth="1"/>
    <col min="5" max="5" width="13.140625" style="215" customWidth="1"/>
    <col min="6" max="6" width="13.00390625" style="215" customWidth="1"/>
    <col min="7" max="8" width="11.140625" style="215" customWidth="1"/>
    <col min="9" max="9" width="11.421875" style="215" customWidth="1"/>
    <col min="10" max="16384" width="9.140625" style="215" customWidth="1"/>
  </cols>
  <sheetData>
    <row r="1" spans="1:9" ht="23.25">
      <c r="A1" s="583" t="str">
        <f>Profile!C2</f>
        <v>dk;kZy; iz/kkukpk;Z jktdh; mPp ek/;fed fo|ky; ihiykn ¼ukxkSj½</v>
      </c>
      <c r="B1" s="583"/>
      <c r="C1" s="583"/>
      <c r="D1" s="583"/>
      <c r="E1" s="583"/>
      <c r="F1" s="583"/>
      <c r="G1" s="583"/>
      <c r="H1" s="583"/>
      <c r="I1" s="583"/>
    </row>
    <row r="2" spans="1:9" ht="23.25">
      <c r="A2" s="583" t="s">
        <v>239</v>
      </c>
      <c r="B2" s="583"/>
      <c r="C2" s="583"/>
      <c r="D2" s="583"/>
      <c r="E2" s="583"/>
      <c r="F2" s="583"/>
      <c r="G2" s="583"/>
      <c r="H2" s="583"/>
      <c r="I2" s="583"/>
    </row>
    <row r="3" spans="1:9" ht="45" customHeight="1">
      <c r="A3" s="579" t="s">
        <v>240</v>
      </c>
      <c r="B3" s="579" t="s">
        <v>241</v>
      </c>
      <c r="C3" s="584" t="s">
        <v>242</v>
      </c>
      <c r="D3" s="579" t="s">
        <v>518</v>
      </c>
      <c r="E3" s="579"/>
      <c r="F3" s="579" t="s">
        <v>519</v>
      </c>
      <c r="G3" s="579"/>
      <c r="H3" s="579" t="s">
        <v>520</v>
      </c>
      <c r="I3" s="579"/>
    </row>
    <row r="4" spans="1:9" ht="18.75">
      <c r="A4" s="579"/>
      <c r="B4" s="579"/>
      <c r="C4" s="585"/>
      <c r="D4" s="217" t="s">
        <v>244</v>
      </c>
      <c r="E4" s="217" t="s">
        <v>243</v>
      </c>
      <c r="F4" s="217" t="s">
        <v>244</v>
      </c>
      <c r="G4" s="217" t="s">
        <v>243</v>
      </c>
      <c r="H4" s="217" t="s">
        <v>244</v>
      </c>
      <c r="I4" s="217" t="s">
        <v>243</v>
      </c>
    </row>
    <row r="5" spans="1:9" ht="58.5" customHeight="1">
      <c r="A5" s="218">
        <v>1</v>
      </c>
      <c r="B5" s="218">
        <f>Profile!G4</f>
        <v>11700</v>
      </c>
      <c r="C5" s="217" t="str">
        <f>Profile!C3</f>
        <v>jktdh; mPp ek/;fed fo|ky; ihiykn ¼ukxkSj½</v>
      </c>
      <c r="D5" s="216">
        <v>0</v>
      </c>
      <c r="E5" s="216">
        <v>0</v>
      </c>
      <c r="F5" s="219">
        <f>Profile!L14</f>
        <v>0</v>
      </c>
      <c r="G5" s="219">
        <f>Profile!M14</f>
        <v>0</v>
      </c>
      <c r="H5" s="219">
        <f>D5-F5</f>
        <v>0</v>
      </c>
      <c r="I5" s="219">
        <f>E5-G5</f>
        <v>0</v>
      </c>
    </row>
    <row r="6" spans="1:9" ht="18.75">
      <c r="A6" s="220"/>
      <c r="B6" s="221"/>
      <c r="C6" s="221"/>
      <c r="D6" s="221"/>
      <c r="E6" s="221"/>
      <c r="F6" s="221"/>
      <c r="G6" s="221"/>
      <c r="H6" s="221"/>
      <c r="I6" s="221"/>
    </row>
    <row r="7" spans="1:9" ht="18.75">
      <c r="A7" s="220"/>
      <c r="B7" s="221"/>
      <c r="C7" s="221"/>
      <c r="D7" s="221"/>
      <c r="E7" s="221"/>
      <c r="F7" s="221"/>
      <c r="G7" s="221"/>
      <c r="H7" s="221"/>
      <c r="I7" s="221"/>
    </row>
    <row r="8" spans="1:9" ht="18.75">
      <c r="A8" s="221"/>
      <c r="B8" s="221"/>
      <c r="C8" s="221"/>
      <c r="D8" s="221"/>
      <c r="E8" s="582" t="str">
        <f>Profile!J21</f>
        <v>js[kk 'kekZ</v>
      </c>
      <c r="F8" s="582"/>
      <c r="G8" s="582"/>
      <c r="H8" s="582"/>
      <c r="I8" s="221"/>
    </row>
    <row r="9" spans="1:9" ht="18.75">
      <c r="A9" s="221"/>
      <c r="B9" s="221"/>
      <c r="C9" s="221"/>
      <c r="D9" s="221"/>
      <c r="E9" s="582" t="str">
        <f>Profile!J22</f>
        <v>iz/kkukpk;Z jk-m-ek-fo|ky;] ihiykn </v>
      </c>
      <c r="F9" s="582"/>
      <c r="G9" s="582"/>
      <c r="H9" s="582"/>
      <c r="I9" s="221"/>
    </row>
    <row r="10" spans="1:9" ht="18.75">
      <c r="A10" s="221"/>
      <c r="B10" s="221"/>
      <c r="C10" s="221"/>
      <c r="D10" s="221"/>
      <c r="E10" s="582" t="str">
        <f>Profile!J23</f>
        <v>vkWfQl vkbZ-Mh- 11700</v>
      </c>
      <c r="F10" s="582"/>
      <c r="G10" s="582"/>
      <c r="H10" s="582"/>
      <c r="I10" s="580">
        <v>20</v>
      </c>
    </row>
    <row r="11" spans="1:9" ht="18.75">
      <c r="A11" s="221"/>
      <c r="B11" s="221" t="s">
        <v>245</v>
      </c>
      <c r="C11" s="221"/>
      <c r="D11" s="221"/>
      <c r="E11" s="221"/>
      <c r="F11" s="221"/>
      <c r="G11" s="221"/>
      <c r="H11" s="221"/>
      <c r="I11" s="581"/>
    </row>
    <row r="12" spans="1:9" ht="18.75">
      <c r="A12" s="221"/>
      <c r="B12" s="221"/>
      <c r="C12" s="221"/>
      <c r="D12" s="221"/>
      <c r="E12" s="221"/>
      <c r="F12" s="221"/>
      <c r="G12" s="221"/>
      <c r="H12" s="221"/>
      <c r="I12" s="221"/>
    </row>
    <row r="13" spans="1:9" ht="43.5" customHeight="1">
      <c r="A13" s="536" t="s">
        <v>396</v>
      </c>
      <c r="B13" s="536"/>
      <c r="C13" s="536"/>
      <c r="D13" s="536"/>
      <c r="E13" s="536"/>
      <c r="F13" s="536"/>
      <c r="G13" s="536"/>
      <c r="H13" s="536"/>
      <c r="I13" s="536"/>
    </row>
    <row r="14" spans="1:9" ht="18.75">
      <c r="A14" s="221"/>
      <c r="B14" s="221"/>
      <c r="C14" s="221"/>
      <c r="D14" s="221"/>
      <c r="E14" s="221"/>
      <c r="F14" s="221"/>
      <c r="G14" s="221"/>
      <c r="H14" s="221"/>
      <c r="I14" s="221"/>
    </row>
  </sheetData>
  <sheetProtection/>
  <mergeCells count="13">
    <mergeCell ref="A1:I1"/>
    <mergeCell ref="A2:I2"/>
    <mergeCell ref="A3:A4"/>
    <mergeCell ref="B3:B4"/>
    <mergeCell ref="C3:C4"/>
    <mergeCell ref="D3:E3"/>
    <mergeCell ref="F3:G3"/>
    <mergeCell ref="H3:I3"/>
    <mergeCell ref="A13:I13"/>
    <mergeCell ref="I10:I11"/>
    <mergeCell ref="E8:H8"/>
    <mergeCell ref="E9:H9"/>
    <mergeCell ref="E10:H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" sqref="D6"/>
    </sheetView>
  </sheetViews>
  <sheetFormatPr defaultColWidth="9.140625" defaultRowHeight="12.75"/>
  <cols>
    <col min="1" max="1" width="16.00390625" style="179" customWidth="1"/>
    <col min="2" max="2" width="8.28125" style="179" customWidth="1"/>
    <col min="3" max="3" width="7.8515625" style="179" customWidth="1"/>
    <col min="4" max="5" width="8.8515625" style="179" customWidth="1"/>
    <col min="6" max="7" width="7.00390625" style="179" customWidth="1"/>
    <col min="8" max="8" width="8.8515625" style="179" customWidth="1"/>
    <col min="9" max="9" width="7.57421875" style="179" customWidth="1"/>
    <col min="10" max="10" width="8.421875" style="179" customWidth="1"/>
    <col min="11" max="12" width="7.421875" style="179" customWidth="1"/>
    <col min="13" max="13" width="8.7109375" style="179" customWidth="1"/>
    <col min="14" max="14" width="7.8515625" style="179" customWidth="1"/>
    <col min="15" max="15" width="8.00390625" style="179" customWidth="1"/>
    <col min="16" max="16" width="7.7109375" style="179" customWidth="1"/>
    <col min="17" max="17" width="8.421875" style="179" customWidth="1"/>
    <col min="18" max="18" width="7.8515625" style="179" customWidth="1"/>
    <col min="19" max="19" width="7.421875" style="179" customWidth="1"/>
    <col min="20" max="20" width="5.8515625" style="179" customWidth="1"/>
    <col min="21" max="21" width="6.8515625" style="179" customWidth="1"/>
    <col min="22" max="22" width="7.8515625" style="179" customWidth="1"/>
    <col min="23" max="23" width="11.57421875" style="179" customWidth="1"/>
    <col min="24" max="25" width="7.421875" style="179" customWidth="1"/>
    <col min="26" max="27" width="9.140625" style="179" customWidth="1"/>
    <col min="28" max="28" width="10.7109375" style="179" bestFit="1" customWidth="1"/>
    <col min="29" max="30" width="9.140625" style="179" customWidth="1"/>
    <col min="31" max="33" width="7.00390625" style="179" customWidth="1"/>
    <col min="34" max="34" width="7.7109375" style="179" customWidth="1"/>
    <col min="35" max="35" width="8.28125" style="179" customWidth="1"/>
    <col min="36" max="38" width="8.140625" style="179" customWidth="1"/>
    <col min="39" max="39" width="7.7109375" style="179" customWidth="1"/>
    <col min="40" max="16384" width="9.140625" style="179" customWidth="1"/>
  </cols>
  <sheetData>
    <row r="1" spans="1:21" ht="60.75" customHeight="1">
      <c r="A1" s="621" t="s">
        <v>524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</row>
    <row r="2" spans="1:40" ht="18.75">
      <c r="A2" s="411" t="s">
        <v>249</v>
      </c>
      <c r="B2" s="405" t="s">
        <v>250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7"/>
      <c r="O2" s="408" t="s">
        <v>169</v>
      </c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9" t="s">
        <v>251</v>
      </c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</row>
    <row r="3" spans="1:40" s="285" customFormat="1" ht="37.5">
      <c r="A3" s="412"/>
      <c r="B3" s="293" t="s">
        <v>156</v>
      </c>
      <c r="C3" s="293" t="s">
        <v>252</v>
      </c>
      <c r="D3" s="293" t="s">
        <v>9</v>
      </c>
      <c r="E3" s="293" t="s">
        <v>11</v>
      </c>
      <c r="F3" s="293" t="s">
        <v>253</v>
      </c>
      <c r="G3" s="293" t="s">
        <v>14</v>
      </c>
      <c r="H3" s="293" t="s">
        <v>254</v>
      </c>
      <c r="I3" s="293" t="s">
        <v>255</v>
      </c>
      <c r="J3" s="293" t="s">
        <v>256</v>
      </c>
      <c r="K3" s="293" t="s">
        <v>258</v>
      </c>
      <c r="L3" s="293" t="s">
        <v>360</v>
      </c>
      <c r="M3" s="293" t="s">
        <v>257</v>
      </c>
      <c r="N3" s="293" t="s">
        <v>158</v>
      </c>
      <c r="O3" s="294" t="s">
        <v>156</v>
      </c>
      <c r="P3" s="294" t="s">
        <v>252</v>
      </c>
      <c r="Q3" s="294" t="s">
        <v>9</v>
      </c>
      <c r="R3" s="294" t="s">
        <v>11</v>
      </c>
      <c r="S3" s="294" t="s">
        <v>253</v>
      </c>
      <c r="T3" s="294" t="s">
        <v>14</v>
      </c>
      <c r="U3" s="294" t="s">
        <v>254</v>
      </c>
      <c r="V3" s="294" t="s">
        <v>255</v>
      </c>
      <c r="W3" s="294" t="s">
        <v>256</v>
      </c>
      <c r="X3" s="294" t="s">
        <v>258</v>
      </c>
      <c r="Y3" s="294" t="s">
        <v>360</v>
      </c>
      <c r="Z3" s="294" t="s">
        <v>257</v>
      </c>
      <c r="AA3" s="294" t="s">
        <v>158</v>
      </c>
      <c r="AB3" s="293" t="s">
        <v>156</v>
      </c>
      <c r="AC3" s="293" t="s">
        <v>252</v>
      </c>
      <c r="AD3" s="293" t="s">
        <v>9</v>
      </c>
      <c r="AE3" s="293" t="s">
        <v>11</v>
      </c>
      <c r="AF3" s="293" t="s">
        <v>253</v>
      </c>
      <c r="AG3" s="293" t="s">
        <v>14</v>
      </c>
      <c r="AH3" s="293" t="s">
        <v>254</v>
      </c>
      <c r="AI3" s="293" t="s">
        <v>255</v>
      </c>
      <c r="AJ3" s="293" t="s">
        <v>256</v>
      </c>
      <c r="AK3" s="293" t="s">
        <v>258</v>
      </c>
      <c r="AL3" s="293" t="s">
        <v>361</v>
      </c>
      <c r="AM3" s="293" t="s">
        <v>257</v>
      </c>
      <c r="AN3" s="293" t="s">
        <v>158</v>
      </c>
    </row>
    <row r="4" spans="1:40" s="285" customFormat="1" ht="30" customHeight="1">
      <c r="A4" s="413"/>
      <c r="B4" s="293">
        <v>1</v>
      </c>
      <c r="C4" s="293">
        <v>2</v>
      </c>
      <c r="D4" s="293">
        <v>3</v>
      </c>
      <c r="E4" s="293">
        <v>4</v>
      </c>
      <c r="F4" s="293">
        <v>5</v>
      </c>
      <c r="G4" s="293">
        <v>6</v>
      </c>
      <c r="H4" s="293">
        <v>7</v>
      </c>
      <c r="I4" s="293">
        <v>8</v>
      </c>
      <c r="J4" s="293">
        <v>9</v>
      </c>
      <c r="K4" s="293">
        <v>10</v>
      </c>
      <c r="L4" s="293">
        <v>11</v>
      </c>
      <c r="M4" s="293">
        <v>12</v>
      </c>
      <c r="N4" s="293">
        <v>13</v>
      </c>
      <c r="O4" s="294">
        <v>1</v>
      </c>
      <c r="P4" s="294">
        <v>2</v>
      </c>
      <c r="Q4" s="294">
        <v>3</v>
      </c>
      <c r="R4" s="294">
        <v>4</v>
      </c>
      <c r="S4" s="294">
        <v>5</v>
      </c>
      <c r="T4" s="294">
        <v>6</v>
      </c>
      <c r="U4" s="294">
        <v>7</v>
      </c>
      <c r="V4" s="294">
        <v>8</v>
      </c>
      <c r="W4" s="294">
        <v>9</v>
      </c>
      <c r="X4" s="294">
        <v>10</v>
      </c>
      <c r="Y4" s="294">
        <v>11</v>
      </c>
      <c r="Z4" s="294">
        <v>12</v>
      </c>
      <c r="AA4" s="294">
        <v>13</v>
      </c>
      <c r="AB4" s="293">
        <v>1</v>
      </c>
      <c r="AC4" s="293">
        <v>2</v>
      </c>
      <c r="AD4" s="293">
        <v>3</v>
      </c>
      <c r="AE4" s="293">
        <v>4</v>
      </c>
      <c r="AF4" s="293">
        <v>5</v>
      </c>
      <c r="AG4" s="293">
        <v>6</v>
      </c>
      <c r="AH4" s="293">
        <v>7</v>
      </c>
      <c r="AI4" s="293">
        <v>8</v>
      </c>
      <c r="AJ4" s="293">
        <v>9</v>
      </c>
      <c r="AK4" s="293">
        <v>10</v>
      </c>
      <c r="AL4" s="293">
        <v>11</v>
      </c>
      <c r="AM4" s="293">
        <v>12</v>
      </c>
      <c r="AN4" s="293">
        <v>13</v>
      </c>
    </row>
    <row r="5" spans="1:40" ht="15">
      <c r="A5" s="297">
        <v>42095</v>
      </c>
      <c r="B5" s="326">
        <v>30250</v>
      </c>
      <c r="C5" s="326">
        <v>32368</v>
      </c>
      <c r="D5" s="326">
        <v>3025</v>
      </c>
      <c r="E5" s="326">
        <v>0</v>
      </c>
      <c r="F5" s="326">
        <v>0</v>
      </c>
      <c r="G5" s="326">
        <v>0</v>
      </c>
      <c r="H5" s="326">
        <v>0</v>
      </c>
      <c r="I5" s="326">
        <v>0</v>
      </c>
      <c r="J5" s="326">
        <v>0</v>
      </c>
      <c r="K5" s="326">
        <v>0</v>
      </c>
      <c r="L5" s="326">
        <v>0</v>
      </c>
      <c r="M5" s="326">
        <v>0</v>
      </c>
      <c r="N5" s="327">
        <v>65643</v>
      </c>
      <c r="O5" s="302">
        <f aca="true" t="shared" si="0" ref="O5:Z8">AB5-B5</f>
        <v>412510</v>
      </c>
      <c r="P5" s="302">
        <f t="shared" si="0"/>
        <v>204511</v>
      </c>
      <c r="Q5" s="302">
        <f t="shared" si="0"/>
        <v>19113</v>
      </c>
      <c r="R5" s="302">
        <f t="shared" si="0"/>
        <v>450</v>
      </c>
      <c r="S5" s="302">
        <f t="shared" si="0"/>
        <v>0</v>
      </c>
      <c r="T5" s="302">
        <f t="shared" si="0"/>
        <v>0</v>
      </c>
      <c r="U5" s="302">
        <f t="shared" si="0"/>
        <v>49587</v>
      </c>
      <c r="V5" s="302">
        <f t="shared" si="0"/>
        <v>0</v>
      </c>
      <c r="W5" s="302">
        <f t="shared" si="0"/>
        <v>0</v>
      </c>
      <c r="X5" s="302">
        <f t="shared" si="0"/>
        <v>0</v>
      </c>
      <c r="Y5" s="302">
        <f t="shared" si="0"/>
        <v>0</v>
      </c>
      <c r="Z5" s="302">
        <f t="shared" si="0"/>
        <v>0</v>
      </c>
      <c r="AA5" s="302">
        <f>SUM(O5:Z5)</f>
        <v>686171</v>
      </c>
      <c r="AB5" s="286">
        <v>442760</v>
      </c>
      <c r="AC5" s="286">
        <v>236879</v>
      </c>
      <c r="AD5" s="286">
        <v>22138</v>
      </c>
      <c r="AE5" s="286">
        <v>450</v>
      </c>
      <c r="AF5" s="286">
        <v>0</v>
      </c>
      <c r="AG5" s="286">
        <v>0</v>
      </c>
      <c r="AH5" s="286">
        <v>49587</v>
      </c>
      <c r="AI5" s="286">
        <v>0</v>
      </c>
      <c r="AJ5" s="286">
        <v>0</v>
      </c>
      <c r="AK5" s="286">
        <v>0</v>
      </c>
      <c r="AL5" s="286">
        <v>0</v>
      </c>
      <c r="AM5" s="286">
        <v>0</v>
      </c>
      <c r="AN5" s="290">
        <v>751814</v>
      </c>
    </row>
    <row r="6" spans="1:40" ht="15">
      <c r="A6" s="297">
        <v>42125</v>
      </c>
      <c r="B6" s="286">
        <v>30250</v>
      </c>
      <c r="C6" s="286">
        <v>34183</v>
      </c>
      <c r="D6" s="286">
        <v>3025</v>
      </c>
      <c r="E6" s="286">
        <v>0</v>
      </c>
      <c r="F6" s="286">
        <v>0</v>
      </c>
      <c r="G6" s="286">
        <v>0</v>
      </c>
      <c r="H6" s="286">
        <v>0</v>
      </c>
      <c r="I6" s="286">
        <v>5445</v>
      </c>
      <c r="J6" s="286">
        <v>0</v>
      </c>
      <c r="K6" s="286">
        <v>0</v>
      </c>
      <c r="L6" s="286">
        <v>0</v>
      </c>
      <c r="M6" s="286">
        <v>0</v>
      </c>
      <c r="N6" s="194">
        <v>72903</v>
      </c>
      <c r="O6" s="302">
        <f t="shared" si="0"/>
        <v>162290</v>
      </c>
      <c r="P6" s="302">
        <f t="shared" si="0"/>
        <v>183388</v>
      </c>
      <c r="Q6" s="302">
        <f t="shared" si="0"/>
        <v>16229</v>
      </c>
      <c r="R6" s="302">
        <f t="shared" si="0"/>
        <v>450</v>
      </c>
      <c r="S6" s="302">
        <f t="shared" si="0"/>
        <v>0</v>
      </c>
      <c r="T6" s="302">
        <f t="shared" si="0"/>
        <v>0</v>
      </c>
      <c r="U6" s="302">
        <f t="shared" si="0"/>
        <v>75882</v>
      </c>
      <c r="V6" s="302">
        <f t="shared" si="0"/>
        <v>34398</v>
      </c>
      <c r="W6" s="302">
        <f t="shared" si="0"/>
        <v>0</v>
      </c>
      <c r="X6" s="302">
        <f t="shared" si="0"/>
        <v>0</v>
      </c>
      <c r="Y6" s="302">
        <f t="shared" si="0"/>
        <v>0</v>
      </c>
      <c r="Z6" s="302">
        <f t="shared" si="0"/>
        <v>0</v>
      </c>
      <c r="AA6" s="302">
        <f>SUM(O6:Z6)</f>
        <v>472637</v>
      </c>
      <c r="AB6" s="286">
        <v>192540</v>
      </c>
      <c r="AC6" s="286">
        <v>217571</v>
      </c>
      <c r="AD6" s="286">
        <v>19254</v>
      </c>
      <c r="AE6" s="286">
        <v>450</v>
      </c>
      <c r="AF6" s="286">
        <v>0</v>
      </c>
      <c r="AG6" s="286">
        <v>0</v>
      </c>
      <c r="AH6" s="286">
        <v>75882</v>
      </c>
      <c r="AI6" s="286">
        <v>39843</v>
      </c>
      <c r="AJ6" s="286">
        <v>0</v>
      </c>
      <c r="AK6" s="286">
        <v>0</v>
      </c>
      <c r="AL6" s="286">
        <v>0</v>
      </c>
      <c r="AM6" s="286">
        <v>0</v>
      </c>
      <c r="AN6" s="304">
        <v>545540</v>
      </c>
    </row>
    <row r="7" spans="1:40" ht="15">
      <c r="A7" s="297">
        <v>42156</v>
      </c>
      <c r="B7" s="286">
        <v>30250</v>
      </c>
      <c r="C7" s="286">
        <v>34183</v>
      </c>
      <c r="D7" s="286">
        <v>3025</v>
      </c>
      <c r="E7" s="286">
        <v>0</v>
      </c>
      <c r="F7" s="286">
        <v>0</v>
      </c>
      <c r="G7" s="286">
        <v>0</v>
      </c>
      <c r="H7" s="286">
        <v>0</v>
      </c>
      <c r="I7" s="286">
        <v>0</v>
      </c>
      <c r="J7" s="286">
        <v>0</v>
      </c>
      <c r="K7" s="286">
        <v>0</v>
      </c>
      <c r="L7" s="286">
        <v>0</v>
      </c>
      <c r="M7" s="286">
        <v>0</v>
      </c>
      <c r="N7" s="194">
        <v>67458</v>
      </c>
      <c r="O7" s="302">
        <f t="shared" si="0"/>
        <v>162290</v>
      </c>
      <c r="P7" s="302">
        <f t="shared" si="0"/>
        <v>183388</v>
      </c>
      <c r="Q7" s="302">
        <f t="shared" si="0"/>
        <v>16229</v>
      </c>
      <c r="R7" s="302">
        <f t="shared" si="0"/>
        <v>450</v>
      </c>
      <c r="S7" s="302">
        <f t="shared" si="0"/>
        <v>0</v>
      </c>
      <c r="T7" s="302">
        <f t="shared" si="0"/>
        <v>0</v>
      </c>
      <c r="U7" s="302">
        <f t="shared" si="0"/>
        <v>0</v>
      </c>
      <c r="V7" s="302">
        <f t="shared" si="0"/>
        <v>0</v>
      </c>
      <c r="W7" s="302">
        <f t="shared" si="0"/>
        <v>0</v>
      </c>
      <c r="X7" s="302">
        <f t="shared" si="0"/>
        <v>0</v>
      </c>
      <c r="Y7" s="302">
        <f t="shared" si="0"/>
        <v>0</v>
      </c>
      <c r="Z7" s="302">
        <f t="shared" si="0"/>
        <v>0</v>
      </c>
      <c r="AA7" s="302">
        <f>SUM(O7:Z7)</f>
        <v>362357</v>
      </c>
      <c r="AB7" s="286">
        <v>192540</v>
      </c>
      <c r="AC7" s="286">
        <v>217571</v>
      </c>
      <c r="AD7" s="286">
        <v>19254</v>
      </c>
      <c r="AE7" s="286">
        <v>450</v>
      </c>
      <c r="AF7" s="286">
        <v>0</v>
      </c>
      <c r="AG7" s="286">
        <v>0</v>
      </c>
      <c r="AH7" s="286">
        <v>0</v>
      </c>
      <c r="AI7" s="286">
        <v>0</v>
      </c>
      <c r="AJ7" s="286">
        <v>0</v>
      </c>
      <c r="AK7" s="286">
        <v>0</v>
      </c>
      <c r="AL7" s="286">
        <v>0</v>
      </c>
      <c r="AM7" s="286">
        <v>0</v>
      </c>
      <c r="AN7" s="304">
        <v>429815</v>
      </c>
    </row>
    <row r="8" spans="1:40" ht="15">
      <c r="A8" s="297">
        <v>42186</v>
      </c>
      <c r="B8" s="286">
        <v>0</v>
      </c>
      <c r="C8" s="286">
        <v>0</v>
      </c>
      <c r="D8" s="286">
        <v>0</v>
      </c>
      <c r="E8" s="286">
        <v>0</v>
      </c>
      <c r="F8" s="286">
        <v>0</v>
      </c>
      <c r="G8" s="286">
        <v>0</v>
      </c>
      <c r="H8" s="286">
        <v>0</v>
      </c>
      <c r="I8" s="286">
        <v>0</v>
      </c>
      <c r="J8" s="286">
        <v>0</v>
      </c>
      <c r="K8" s="286">
        <v>0</v>
      </c>
      <c r="L8" s="286">
        <v>0</v>
      </c>
      <c r="M8" s="286">
        <v>0</v>
      </c>
      <c r="N8" s="194">
        <f>SUM(B8:M8)</f>
        <v>0</v>
      </c>
      <c r="O8" s="302">
        <f t="shared" si="0"/>
        <v>0</v>
      </c>
      <c r="P8" s="302">
        <f t="shared" si="0"/>
        <v>0</v>
      </c>
      <c r="Q8" s="302">
        <f t="shared" si="0"/>
        <v>0</v>
      </c>
      <c r="R8" s="302">
        <f t="shared" si="0"/>
        <v>0</v>
      </c>
      <c r="S8" s="302">
        <f t="shared" si="0"/>
        <v>0</v>
      </c>
      <c r="T8" s="302">
        <f t="shared" si="0"/>
        <v>0</v>
      </c>
      <c r="U8" s="302">
        <f t="shared" si="0"/>
        <v>0</v>
      </c>
      <c r="V8" s="302">
        <f t="shared" si="0"/>
        <v>0</v>
      </c>
      <c r="W8" s="302">
        <f t="shared" si="0"/>
        <v>0</v>
      </c>
      <c r="X8" s="302">
        <f t="shared" si="0"/>
        <v>0</v>
      </c>
      <c r="Y8" s="302">
        <f t="shared" si="0"/>
        <v>0</v>
      </c>
      <c r="Z8" s="302">
        <f t="shared" si="0"/>
        <v>0</v>
      </c>
      <c r="AA8" s="302">
        <f>SUM(O8:Z8)</f>
        <v>0</v>
      </c>
      <c r="AB8" s="286">
        <v>0</v>
      </c>
      <c r="AC8" s="286">
        <v>0</v>
      </c>
      <c r="AD8" s="286">
        <v>0</v>
      </c>
      <c r="AE8" s="286">
        <v>0</v>
      </c>
      <c r="AF8" s="286">
        <v>0</v>
      </c>
      <c r="AG8" s="286">
        <v>0</v>
      </c>
      <c r="AH8" s="286">
        <v>0</v>
      </c>
      <c r="AI8" s="286">
        <v>0</v>
      </c>
      <c r="AJ8" s="286">
        <v>0</v>
      </c>
      <c r="AK8" s="286">
        <v>0</v>
      </c>
      <c r="AL8" s="286">
        <v>0</v>
      </c>
      <c r="AM8" s="286">
        <v>0</v>
      </c>
      <c r="AN8" s="304">
        <f>SUM(AB8:AM8)</f>
        <v>0</v>
      </c>
    </row>
    <row r="9" spans="1:40" s="289" customFormat="1" ht="15">
      <c r="A9" s="295" t="s">
        <v>499</v>
      </c>
      <c r="B9" s="296">
        <f aca="true" t="shared" si="1" ref="B9:M9">SUM(B20:B23)</f>
        <v>117110</v>
      </c>
      <c r="C9" s="296">
        <f t="shared" si="1"/>
        <v>144662</v>
      </c>
      <c r="D9" s="296">
        <f t="shared" si="1"/>
        <v>11711</v>
      </c>
      <c r="E9" s="296">
        <f t="shared" si="1"/>
        <v>0</v>
      </c>
      <c r="F9" s="296">
        <f t="shared" si="1"/>
        <v>0</v>
      </c>
      <c r="G9" s="296">
        <f t="shared" si="1"/>
        <v>0</v>
      </c>
      <c r="H9" s="296">
        <f t="shared" si="1"/>
        <v>0</v>
      </c>
      <c r="I9" s="296">
        <f t="shared" si="1"/>
        <v>5178</v>
      </c>
      <c r="J9" s="296">
        <f t="shared" si="1"/>
        <v>50467</v>
      </c>
      <c r="K9" s="296">
        <f t="shared" si="1"/>
        <v>0</v>
      </c>
      <c r="L9" s="296">
        <f t="shared" si="1"/>
        <v>0</v>
      </c>
      <c r="M9" s="296">
        <f t="shared" si="1"/>
        <v>0</v>
      </c>
      <c r="N9" s="296">
        <f aca="true" t="shared" si="2" ref="N9:AN9">SUM(N5:N8)</f>
        <v>206004</v>
      </c>
      <c r="O9" s="296">
        <f t="shared" si="2"/>
        <v>737090</v>
      </c>
      <c r="P9" s="296">
        <f t="shared" si="2"/>
        <v>571287</v>
      </c>
      <c r="Q9" s="296">
        <f t="shared" si="2"/>
        <v>51571</v>
      </c>
      <c r="R9" s="296">
        <f t="shared" si="2"/>
        <v>1350</v>
      </c>
      <c r="S9" s="296">
        <f t="shared" si="2"/>
        <v>0</v>
      </c>
      <c r="T9" s="296">
        <f t="shared" si="2"/>
        <v>0</v>
      </c>
      <c r="U9" s="296">
        <f t="shared" si="2"/>
        <v>125469</v>
      </c>
      <c r="V9" s="296">
        <f t="shared" si="2"/>
        <v>34398</v>
      </c>
      <c r="W9" s="296">
        <f t="shared" si="2"/>
        <v>0</v>
      </c>
      <c r="X9" s="296">
        <f t="shared" si="2"/>
        <v>0</v>
      </c>
      <c r="Y9" s="296">
        <f t="shared" si="2"/>
        <v>0</v>
      </c>
      <c r="Z9" s="296">
        <f t="shared" si="2"/>
        <v>0</v>
      </c>
      <c r="AA9" s="296">
        <f t="shared" si="2"/>
        <v>1521165</v>
      </c>
      <c r="AB9" s="296">
        <f t="shared" si="2"/>
        <v>827840</v>
      </c>
      <c r="AC9" s="296">
        <f t="shared" si="2"/>
        <v>672021</v>
      </c>
      <c r="AD9" s="296">
        <f t="shared" si="2"/>
        <v>60646</v>
      </c>
      <c r="AE9" s="296">
        <f t="shared" si="2"/>
        <v>1350</v>
      </c>
      <c r="AF9" s="296">
        <f t="shared" si="2"/>
        <v>0</v>
      </c>
      <c r="AG9" s="296">
        <f t="shared" si="2"/>
        <v>0</v>
      </c>
      <c r="AH9" s="296">
        <f t="shared" si="2"/>
        <v>125469</v>
      </c>
      <c r="AI9" s="296">
        <f t="shared" si="2"/>
        <v>39843</v>
      </c>
      <c r="AJ9" s="296">
        <f t="shared" si="2"/>
        <v>0</v>
      </c>
      <c r="AK9" s="296">
        <f t="shared" si="2"/>
        <v>0</v>
      </c>
      <c r="AL9" s="296">
        <f t="shared" si="2"/>
        <v>0</v>
      </c>
      <c r="AM9" s="296">
        <f t="shared" si="2"/>
        <v>0</v>
      </c>
      <c r="AN9" s="296">
        <f t="shared" si="2"/>
        <v>1727169</v>
      </c>
    </row>
    <row r="10" spans="1:40" ht="15">
      <c r="A10" s="297">
        <v>42217</v>
      </c>
      <c r="B10" s="287">
        <v>0</v>
      </c>
      <c r="C10" s="287">
        <v>0</v>
      </c>
      <c r="D10" s="286">
        <v>0</v>
      </c>
      <c r="E10" s="287">
        <v>0</v>
      </c>
      <c r="F10" s="287">
        <v>0</v>
      </c>
      <c r="G10" s="287">
        <v>0</v>
      </c>
      <c r="H10" s="287">
        <v>0</v>
      </c>
      <c r="I10" s="287">
        <v>0</v>
      </c>
      <c r="J10" s="287">
        <v>0</v>
      </c>
      <c r="K10" s="287">
        <v>0</v>
      </c>
      <c r="L10" s="287">
        <v>0</v>
      </c>
      <c r="M10" s="287">
        <v>0</v>
      </c>
      <c r="N10" s="299">
        <v>0</v>
      </c>
      <c r="O10" s="302">
        <f>AB10-B10</f>
        <v>322290</v>
      </c>
      <c r="P10" s="302">
        <f aca="true" t="shared" si="3" ref="P10:P17">AC10-C10</f>
        <v>364189</v>
      </c>
      <c r="Q10" s="302">
        <f aca="true" t="shared" si="4" ref="Q10:Q17">AD10-D10</f>
        <v>32229</v>
      </c>
      <c r="R10" s="302">
        <f aca="true" t="shared" si="5" ref="R10:U11">AE10-E10</f>
        <v>750</v>
      </c>
      <c r="S10" s="302">
        <f t="shared" si="5"/>
        <v>0</v>
      </c>
      <c r="T10" s="302">
        <f t="shared" si="5"/>
        <v>0</v>
      </c>
      <c r="U10" s="302">
        <f t="shared" si="5"/>
        <v>0</v>
      </c>
      <c r="V10" s="302">
        <f aca="true" t="shared" si="6" ref="V10:V17">AI10-I10</f>
        <v>0</v>
      </c>
      <c r="W10" s="302">
        <f aca="true" t="shared" si="7" ref="W10:W17">AJ10-J10</f>
        <v>0</v>
      </c>
      <c r="X10" s="302">
        <f aca="true" t="shared" si="8" ref="X10:Z11">AK10-K10</f>
        <v>0</v>
      </c>
      <c r="Y10" s="302">
        <f t="shared" si="8"/>
        <v>0</v>
      </c>
      <c r="Z10" s="302">
        <f t="shared" si="8"/>
        <v>0</v>
      </c>
      <c r="AA10" s="303">
        <f>SUM(B10:Z10)</f>
        <v>719458</v>
      </c>
      <c r="AB10" s="290">
        <v>322290</v>
      </c>
      <c r="AC10" s="290">
        <v>364189</v>
      </c>
      <c r="AD10" s="290">
        <v>32229</v>
      </c>
      <c r="AE10" s="290">
        <v>750</v>
      </c>
      <c r="AF10" s="290">
        <v>0</v>
      </c>
      <c r="AG10" s="290">
        <v>0</v>
      </c>
      <c r="AH10" s="290">
        <v>0</v>
      </c>
      <c r="AI10" s="290">
        <v>0</v>
      </c>
      <c r="AJ10" s="290">
        <v>0</v>
      </c>
      <c r="AK10" s="290">
        <v>0</v>
      </c>
      <c r="AL10" s="290">
        <v>0</v>
      </c>
      <c r="AM10" s="290">
        <v>0</v>
      </c>
      <c r="AN10" s="299">
        <v>719458</v>
      </c>
    </row>
    <row r="11" spans="1:40" ht="15">
      <c r="A11" s="297">
        <v>42248</v>
      </c>
      <c r="B11" s="287">
        <v>0</v>
      </c>
      <c r="C11" s="287">
        <v>0</v>
      </c>
      <c r="D11" s="286">
        <v>0</v>
      </c>
      <c r="E11" s="287">
        <v>0</v>
      </c>
      <c r="F11" s="287">
        <v>0</v>
      </c>
      <c r="G11" s="287">
        <v>0</v>
      </c>
      <c r="H11" s="287">
        <v>0</v>
      </c>
      <c r="I11" s="287">
        <v>0</v>
      </c>
      <c r="J11" s="287">
        <v>0</v>
      </c>
      <c r="K11" s="287">
        <v>0</v>
      </c>
      <c r="L11" s="287">
        <v>0</v>
      </c>
      <c r="M11" s="287">
        <v>0</v>
      </c>
      <c r="N11" s="299">
        <v>0</v>
      </c>
      <c r="O11" s="302">
        <f>AB11-B11</f>
        <v>86360</v>
      </c>
      <c r="P11" s="302">
        <f t="shared" si="3"/>
        <v>97587</v>
      </c>
      <c r="Q11" s="302">
        <f t="shared" si="4"/>
        <v>8636</v>
      </c>
      <c r="R11" s="302">
        <f t="shared" si="5"/>
        <v>300</v>
      </c>
      <c r="S11" s="302">
        <f t="shared" si="5"/>
        <v>0</v>
      </c>
      <c r="T11" s="302">
        <f t="shared" si="5"/>
        <v>0</v>
      </c>
      <c r="U11" s="302">
        <f t="shared" si="5"/>
        <v>0</v>
      </c>
      <c r="V11" s="302">
        <f t="shared" si="6"/>
        <v>0</v>
      </c>
      <c r="W11" s="302">
        <f t="shared" si="7"/>
        <v>0</v>
      </c>
      <c r="X11" s="302">
        <f t="shared" si="8"/>
        <v>0</v>
      </c>
      <c r="Y11" s="302">
        <f t="shared" si="8"/>
        <v>0</v>
      </c>
      <c r="Z11" s="302">
        <f t="shared" si="8"/>
        <v>0</v>
      </c>
      <c r="AA11" s="303">
        <f aca="true" t="shared" si="9" ref="AA11:AA17">SUM(B11:Z11)</f>
        <v>192883</v>
      </c>
      <c r="AB11" s="290">
        <v>86360</v>
      </c>
      <c r="AC11" s="290">
        <v>97587</v>
      </c>
      <c r="AD11" s="290">
        <v>8636</v>
      </c>
      <c r="AE11" s="290">
        <v>300</v>
      </c>
      <c r="AF11" s="290">
        <v>0</v>
      </c>
      <c r="AG11" s="290">
        <v>0</v>
      </c>
      <c r="AH11" s="290">
        <v>0</v>
      </c>
      <c r="AI11" s="290">
        <v>0</v>
      </c>
      <c r="AJ11" s="290">
        <v>0</v>
      </c>
      <c r="AK11" s="290">
        <v>0</v>
      </c>
      <c r="AL11" s="290">
        <v>0</v>
      </c>
      <c r="AM11" s="290">
        <v>0</v>
      </c>
      <c r="AN11" s="299">
        <v>192883</v>
      </c>
    </row>
    <row r="12" spans="1:40" ht="15">
      <c r="A12" s="297">
        <v>42278</v>
      </c>
      <c r="B12" s="287">
        <v>0</v>
      </c>
      <c r="C12" s="287">
        <v>0</v>
      </c>
      <c r="D12" s="286">
        <v>0</v>
      </c>
      <c r="E12" s="287">
        <v>0</v>
      </c>
      <c r="F12" s="287">
        <v>0</v>
      </c>
      <c r="G12" s="287">
        <v>0</v>
      </c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287">
        <v>0</v>
      </c>
      <c r="N12" s="299">
        <v>0</v>
      </c>
      <c r="O12" s="302">
        <f>AB12-B14</f>
        <v>110810</v>
      </c>
      <c r="P12" s="302">
        <f t="shared" si="3"/>
        <v>165109</v>
      </c>
      <c r="Q12" s="302">
        <f t="shared" si="4"/>
        <v>13957</v>
      </c>
      <c r="R12" s="302">
        <f>AE12-E14</f>
        <v>300</v>
      </c>
      <c r="S12" s="302">
        <f>AF12-F14</f>
        <v>0</v>
      </c>
      <c r="T12" s="302">
        <f>AG12-G14</f>
        <v>0</v>
      </c>
      <c r="U12" s="302">
        <f>AH12-H14</f>
        <v>0</v>
      </c>
      <c r="V12" s="302">
        <f t="shared" si="6"/>
        <v>13520</v>
      </c>
      <c r="W12" s="302">
        <f t="shared" si="7"/>
        <v>0</v>
      </c>
      <c r="X12" s="302">
        <f>AK12-K14</f>
        <v>0</v>
      </c>
      <c r="Y12" s="302">
        <f>AL12-L14</f>
        <v>0</v>
      </c>
      <c r="Z12" s="302">
        <f>AM12-M14</f>
        <v>0</v>
      </c>
      <c r="AA12" s="303">
        <f t="shared" si="9"/>
        <v>303696</v>
      </c>
      <c r="AB12" s="290">
        <v>139570</v>
      </c>
      <c r="AC12" s="290">
        <v>165109</v>
      </c>
      <c r="AD12" s="290">
        <v>13957</v>
      </c>
      <c r="AE12" s="290">
        <v>300</v>
      </c>
      <c r="AF12" s="290">
        <v>0</v>
      </c>
      <c r="AG12" s="290">
        <v>0</v>
      </c>
      <c r="AH12" s="290">
        <v>0</v>
      </c>
      <c r="AI12" s="290">
        <v>13520</v>
      </c>
      <c r="AJ12" s="290">
        <v>0</v>
      </c>
      <c r="AK12" s="290">
        <v>0</v>
      </c>
      <c r="AL12" s="290">
        <v>0</v>
      </c>
      <c r="AM12" s="290">
        <v>0</v>
      </c>
      <c r="AN12" s="299">
        <v>332456</v>
      </c>
    </row>
    <row r="13" spans="1:40" ht="15">
      <c r="A13" s="297">
        <v>42309</v>
      </c>
      <c r="B13" s="287">
        <v>86280</v>
      </c>
      <c r="C13" s="287">
        <v>102672</v>
      </c>
      <c r="D13" s="286">
        <v>17256</v>
      </c>
      <c r="E13" s="287">
        <v>0</v>
      </c>
      <c r="F13" s="287">
        <v>0</v>
      </c>
      <c r="G13" s="287">
        <v>0</v>
      </c>
      <c r="H13" s="287">
        <v>0</v>
      </c>
      <c r="I13" s="287">
        <v>0</v>
      </c>
      <c r="J13" s="287">
        <v>0</v>
      </c>
      <c r="K13" s="287">
        <v>0</v>
      </c>
      <c r="L13" s="287">
        <v>0</v>
      </c>
      <c r="M13" s="287">
        <v>0</v>
      </c>
      <c r="N13" s="299">
        <v>206208</v>
      </c>
      <c r="O13" s="302">
        <f>AB13-B15</f>
        <v>123260</v>
      </c>
      <c r="P13" s="302">
        <f t="shared" si="3"/>
        <v>146679</v>
      </c>
      <c r="Q13" s="302">
        <f t="shared" si="4"/>
        <v>12326</v>
      </c>
      <c r="R13" s="302">
        <f aca="true" t="shared" si="10" ref="R13:Z13">AE13-E15</f>
        <v>300</v>
      </c>
      <c r="S13" s="302">
        <f t="shared" si="10"/>
        <v>0</v>
      </c>
      <c r="T13" s="302">
        <f t="shared" si="10"/>
        <v>23709</v>
      </c>
      <c r="U13" s="302">
        <f t="shared" si="10"/>
        <v>0</v>
      </c>
      <c r="V13" s="302">
        <f t="shared" si="6"/>
        <v>0</v>
      </c>
      <c r="W13" s="302">
        <f t="shared" si="7"/>
        <v>0</v>
      </c>
      <c r="X13" s="302">
        <f t="shared" si="10"/>
        <v>0</v>
      </c>
      <c r="Y13" s="302">
        <f t="shared" si="10"/>
        <v>0</v>
      </c>
      <c r="Z13" s="302">
        <f t="shared" si="10"/>
        <v>0</v>
      </c>
      <c r="AA13" s="303">
        <f t="shared" si="9"/>
        <v>718690</v>
      </c>
      <c r="AB13" s="290">
        <v>209540</v>
      </c>
      <c r="AC13" s="290">
        <v>249351</v>
      </c>
      <c r="AD13" s="290">
        <v>29582</v>
      </c>
      <c r="AE13" s="290">
        <v>300</v>
      </c>
      <c r="AF13" s="290">
        <v>0</v>
      </c>
      <c r="AG13" s="290">
        <v>23709</v>
      </c>
      <c r="AH13" s="290">
        <v>0</v>
      </c>
      <c r="AI13" s="290">
        <v>0</v>
      </c>
      <c r="AJ13" s="290">
        <v>0</v>
      </c>
      <c r="AK13" s="290">
        <v>0</v>
      </c>
      <c r="AL13" s="290">
        <v>0</v>
      </c>
      <c r="AM13" s="290">
        <v>0</v>
      </c>
      <c r="AN13" s="299">
        <v>512482</v>
      </c>
    </row>
    <row r="14" spans="1:40" ht="15">
      <c r="A14" s="297">
        <v>42339</v>
      </c>
      <c r="B14" s="287">
        <v>28760</v>
      </c>
      <c r="C14" s="287">
        <v>34224</v>
      </c>
      <c r="D14" s="286">
        <v>5752</v>
      </c>
      <c r="E14" s="287">
        <v>0</v>
      </c>
      <c r="F14" s="287">
        <v>0</v>
      </c>
      <c r="G14" s="287">
        <v>0</v>
      </c>
      <c r="H14" s="287">
        <v>0</v>
      </c>
      <c r="I14" s="287">
        <v>0</v>
      </c>
      <c r="J14" s="287">
        <v>0</v>
      </c>
      <c r="K14" s="287">
        <v>0</v>
      </c>
      <c r="L14" s="287">
        <v>0</v>
      </c>
      <c r="M14" s="287">
        <v>0</v>
      </c>
      <c r="N14" s="299">
        <v>68736</v>
      </c>
      <c r="O14" s="302">
        <f>AB14-B16</f>
        <v>197660</v>
      </c>
      <c r="P14" s="302">
        <f t="shared" si="3"/>
        <v>235215</v>
      </c>
      <c r="Q14" s="302">
        <f t="shared" si="4"/>
        <v>19766</v>
      </c>
      <c r="R14" s="302">
        <f aca="true" t="shared" si="11" ref="R14:Z14">AE14-E16</f>
        <v>300</v>
      </c>
      <c r="S14" s="302">
        <f t="shared" si="11"/>
        <v>0</v>
      </c>
      <c r="T14" s="302">
        <f t="shared" si="11"/>
        <v>0</v>
      </c>
      <c r="U14" s="302">
        <f t="shared" si="11"/>
        <v>27156</v>
      </c>
      <c r="V14" s="302">
        <f t="shared" si="6"/>
        <v>0</v>
      </c>
      <c r="W14" s="302">
        <f t="shared" si="7"/>
        <v>0</v>
      </c>
      <c r="X14" s="302">
        <f t="shared" si="11"/>
        <v>0</v>
      </c>
      <c r="Y14" s="302">
        <f t="shared" si="11"/>
        <v>0</v>
      </c>
      <c r="Z14" s="302">
        <f t="shared" si="11"/>
        <v>0</v>
      </c>
      <c r="AA14" s="303">
        <f t="shared" si="9"/>
        <v>617569</v>
      </c>
      <c r="AB14" s="290">
        <v>226420</v>
      </c>
      <c r="AC14" s="290">
        <v>269439</v>
      </c>
      <c r="AD14" s="290">
        <v>25518</v>
      </c>
      <c r="AE14" s="290">
        <v>300</v>
      </c>
      <c r="AF14" s="290">
        <v>0</v>
      </c>
      <c r="AG14" s="290">
        <v>0</v>
      </c>
      <c r="AH14" s="290">
        <v>27156</v>
      </c>
      <c r="AI14" s="290">
        <v>0</v>
      </c>
      <c r="AJ14" s="290">
        <v>0</v>
      </c>
      <c r="AK14" s="290">
        <v>0</v>
      </c>
      <c r="AL14" s="290">
        <v>0</v>
      </c>
      <c r="AM14" s="290">
        <v>0</v>
      </c>
      <c r="AN14" s="299">
        <v>548833</v>
      </c>
    </row>
    <row r="15" spans="1:40" ht="15">
      <c r="A15" s="297">
        <v>42370</v>
      </c>
      <c r="B15" s="287">
        <v>86280</v>
      </c>
      <c r="C15" s="287">
        <v>102672</v>
      </c>
      <c r="D15" s="286">
        <v>17256</v>
      </c>
      <c r="E15" s="287">
        <v>0</v>
      </c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287">
        <v>0</v>
      </c>
      <c r="M15" s="287">
        <v>0</v>
      </c>
      <c r="N15" s="299">
        <v>206208</v>
      </c>
      <c r="O15" s="302">
        <f>AB15-B17</f>
        <v>148060</v>
      </c>
      <c r="P15" s="302">
        <f t="shared" si="3"/>
        <v>107743</v>
      </c>
      <c r="Q15" s="302">
        <f t="shared" si="4"/>
        <v>3302</v>
      </c>
      <c r="R15" s="302">
        <f aca="true" t="shared" si="12" ref="R15:Z15">AE15-E17</f>
        <v>300</v>
      </c>
      <c r="S15" s="302">
        <f t="shared" si="12"/>
        <v>0</v>
      </c>
      <c r="T15" s="302">
        <f t="shared" si="12"/>
        <v>0</v>
      </c>
      <c r="U15" s="302">
        <f t="shared" si="12"/>
        <v>0</v>
      </c>
      <c r="V15" s="302">
        <f t="shared" si="6"/>
        <v>0</v>
      </c>
      <c r="W15" s="302">
        <f t="shared" si="7"/>
        <v>0</v>
      </c>
      <c r="X15" s="302">
        <f t="shared" si="12"/>
        <v>0</v>
      </c>
      <c r="Y15" s="302">
        <f t="shared" si="12"/>
        <v>0</v>
      </c>
      <c r="Z15" s="302">
        <f t="shared" si="12"/>
        <v>0</v>
      </c>
      <c r="AA15" s="303">
        <f t="shared" si="9"/>
        <v>671821</v>
      </c>
      <c r="AB15" s="290">
        <v>176820</v>
      </c>
      <c r="AC15" s="290">
        <v>210415</v>
      </c>
      <c r="AD15" s="290">
        <v>20558</v>
      </c>
      <c r="AE15" s="290">
        <v>300</v>
      </c>
      <c r="AF15" s="290">
        <v>0</v>
      </c>
      <c r="AG15" s="290">
        <v>0</v>
      </c>
      <c r="AH15" s="290">
        <v>0</v>
      </c>
      <c r="AI15" s="290">
        <v>0</v>
      </c>
      <c r="AJ15" s="290">
        <v>0</v>
      </c>
      <c r="AK15" s="290">
        <v>0</v>
      </c>
      <c r="AL15" s="290">
        <v>0</v>
      </c>
      <c r="AM15" s="290">
        <v>0</v>
      </c>
      <c r="AN15" s="299">
        <v>408093</v>
      </c>
    </row>
    <row r="16" spans="1:40" ht="15">
      <c r="A16" s="297">
        <v>42401</v>
      </c>
      <c r="B16" s="287">
        <v>28760</v>
      </c>
      <c r="C16" s="287">
        <v>34224</v>
      </c>
      <c r="D16" s="286">
        <v>2876</v>
      </c>
      <c r="E16" s="287">
        <v>0</v>
      </c>
      <c r="F16" s="287">
        <v>0</v>
      </c>
      <c r="G16" s="287">
        <v>0</v>
      </c>
      <c r="H16" s="287">
        <v>0</v>
      </c>
      <c r="I16" s="287">
        <v>1725</v>
      </c>
      <c r="J16" s="287">
        <v>0</v>
      </c>
      <c r="K16" s="287">
        <v>0</v>
      </c>
      <c r="L16" s="287">
        <v>0</v>
      </c>
      <c r="M16" s="287">
        <v>0</v>
      </c>
      <c r="N16" s="299">
        <f>SUM(B16:M16)</f>
        <v>67585</v>
      </c>
      <c r="O16" s="302">
        <f aca="true" t="shared" si="13" ref="O16:Z16">AB16-B18</f>
        <v>-82020</v>
      </c>
      <c r="P16" s="302">
        <f t="shared" si="3"/>
        <v>176191</v>
      </c>
      <c r="Q16" s="302">
        <f t="shared" si="4"/>
        <v>14806</v>
      </c>
      <c r="R16" s="302">
        <f t="shared" si="13"/>
        <v>300</v>
      </c>
      <c r="S16" s="302">
        <f t="shared" si="13"/>
        <v>0</v>
      </c>
      <c r="T16" s="302">
        <f t="shared" si="13"/>
        <v>0</v>
      </c>
      <c r="U16" s="302">
        <f t="shared" si="13"/>
        <v>0</v>
      </c>
      <c r="V16" s="302">
        <f t="shared" si="6"/>
        <v>1958</v>
      </c>
      <c r="W16" s="302">
        <f t="shared" si="7"/>
        <v>0</v>
      </c>
      <c r="X16" s="302">
        <f t="shared" si="13"/>
        <v>0</v>
      </c>
      <c r="Y16" s="302">
        <f t="shared" si="13"/>
        <v>0</v>
      </c>
      <c r="Z16" s="302">
        <f t="shared" si="13"/>
        <v>0</v>
      </c>
      <c r="AA16" s="303">
        <f t="shared" si="9"/>
        <v>246405</v>
      </c>
      <c r="AB16" s="290">
        <v>176820</v>
      </c>
      <c r="AC16" s="290">
        <v>210415</v>
      </c>
      <c r="AD16" s="290">
        <v>17682</v>
      </c>
      <c r="AE16" s="290">
        <v>300</v>
      </c>
      <c r="AF16" s="290">
        <v>0</v>
      </c>
      <c r="AG16" s="290">
        <v>0</v>
      </c>
      <c r="AH16" s="290">
        <v>0</v>
      </c>
      <c r="AI16" s="290">
        <v>3683</v>
      </c>
      <c r="AJ16" s="290">
        <v>0</v>
      </c>
      <c r="AK16" s="290">
        <v>0</v>
      </c>
      <c r="AL16" s="290">
        <v>0</v>
      </c>
      <c r="AM16" s="290">
        <v>0</v>
      </c>
      <c r="AN16" s="299">
        <v>408900</v>
      </c>
    </row>
    <row r="17" spans="1:40" ht="15">
      <c r="A17" s="297">
        <v>42430</v>
      </c>
      <c r="B17" s="287">
        <v>28760</v>
      </c>
      <c r="C17" s="287">
        <v>34224</v>
      </c>
      <c r="D17" s="286">
        <v>2876</v>
      </c>
      <c r="E17" s="287">
        <v>0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  <c r="K17" s="287">
        <v>0</v>
      </c>
      <c r="L17" s="287">
        <v>0</v>
      </c>
      <c r="M17" s="287">
        <v>0</v>
      </c>
      <c r="N17" s="299">
        <f>SUM(B17:M17)</f>
        <v>65860</v>
      </c>
      <c r="O17" s="302">
        <f aca="true" t="shared" si="14" ref="O17:Z17">AB17-B19</f>
        <v>-178480</v>
      </c>
      <c r="P17" s="302">
        <f t="shared" si="3"/>
        <v>200765</v>
      </c>
      <c r="Q17" s="302">
        <f t="shared" si="4"/>
        <v>16871</v>
      </c>
      <c r="R17" s="302">
        <f t="shared" si="14"/>
        <v>300</v>
      </c>
      <c r="S17" s="302">
        <f t="shared" si="14"/>
        <v>0</v>
      </c>
      <c r="T17" s="302">
        <f t="shared" si="14"/>
        <v>0</v>
      </c>
      <c r="U17" s="302">
        <f t="shared" si="14"/>
        <v>0</v>
      </c>
      <c r="V17" s="302">
        <f t="shared" si="6"/>
        <v>0</v>
      </c>
      <c r="W17" s="302">
        <f t="shared" si="7"/>
        <v>0</v>
      </c>
      <c r="X17" s="302">
        <f t="shared" si="14"/>
        <v>0</v>
      </c>
      <c r="Y17" s="302">
        <f t="shared" si="14"/>
        <v>0</v>
      </c>
      <c r="Z17" s="302">
        <f t="shared" si="14"/>
        <v>0</v>
      </c>
      <c r="AA17" s="303">
        <f t="shared" si="9"/>
        <v>171176</v>
      </c>
      <c r="AB17" s="290">
        <v>197470</v>
      </c>
      <c r="AC17" s="290">
        <v>234989</v>
      </c>
      <c r="AD17" s="290">
        <v>19747</v>
      </c>
      <c r="AE17" s="290">
        <v>300</v>
      </c>
      <c r="AF17" s="290">
        <v>0</v>
      </c>
      <c r="AG17" s="290">
        <v>0</v>
      </c>
      <c r="AH17" s="290">
        <v>0</v>
      </c>
      <c r="AI17" s="290">
        <v>0</v>
      </c>
      <c r="AJ17" s="290">
        <v>0</v>
      </c>
      <c r="AK17" s="290">
        <v>0</v>
      </c>
      <c r="AL17" s="290">
        <v>0</v>
      </c>
      <c r="AM17" s="290">
        <v>0</v>
      </c>
      <c r="AN17" s="299">
        <v>452506</v>
      </c>
    </row>
    <row r="18" spans="1:40" s="289" customFormat="1" ht="15">
      <c r="A18" s="295" t="s">
        <v>500</v>
      </c>
      <c r="B18" s="300">
        <f aca="true" t="shared" si="15" ref="B18:AA18">SUM(B10:B17)</f>
        <v>258840</v>
      </c>
      <c r="C18" s="300">
        <f t="shared" si="15"/>
        <v>308016</v>
      </c>
      <c r="D18" s="300">
        <f t="shared" si="15"/>
        <v>46016</v>
      </c>
      <c r="E18" s="300">
        <f t="shared" si="15"/>
        <v>0</v>
      </c>
      <c r="F18" s="300">
        <f t="shared" si="15"/>
        <v>0</v>
      </c>
      <c r="G18" s="300">
        <f t="shared" si="15"/>
        <v>0</v>
      </c>
      <c r="H18" s="300">
        <f t="shared" si="15"/>
        <v>0</v>
      </c>
      <c r="I18" s="300">
        <f t="shared" si="15"/>
        <v>1725</v>
      </c>
      <c r="J18" s="300">
        <f t="shared" si="15"/>
        <v>0</v>
      </c>
      <c r="K18" s="300">
        <f t="shared" si="15"/>
        <v>0</v>
      </c>
      <c r="L18" s="300">
        <f t="shared" si="15"/>
        <v>0</v>
      </c>
      <c r="M18" s="300">
        <f t="shared" si="15"/>
        <v>0</v>
      </c>
      <c r="N18" s="300">
        <f t="shared" si="15"/>
        <v>614597</v>
      </c>
      <c r="O18" s="300">
        <f t="shared" si="15"/>
        <v>727940</v>
      </c>
      <c r="P18" s="300">
        <f t="shared" si="15"/>
        <v>1493478</v>
      </c>
      <c r="Q18" s="300">
        <f t="shared" si="15"/>
        <v>121893</v>
      </c>
      <c r="R18" s="300">
        <f t="shared" si="15"/>
        <v>2850</v>
      </c>
      <c r="S18" s="300">
        <f t="shared" si="15"/>
        <v>0</v>
      </c>
      <c r="T18" s="300">
        <f t="shared" si="15"/>
        <v>23709</v>
      </c>
      <c r="U18" s="300">
        <f t="shared" si="15"/>
        <v>27156</v>
      </c>
      <c r="V18" s="300">
        <f t="shared" si="15"/>
        <v>15478</v>
      </c>
      <c r="W18" s="300">
        <f t="shared" si="15"/>
        <v>0</v>
      </c>
      <c r="X18" s="300">
        <f t="shared" si="15"/>
        <v>0</v>
      </c>
      <c r="Y18" s="300">
        <f t="shared" si="15"/>
        <v>0</v>
      </c>
      <c r="Z18" s="300">
        <f t="shared" si="15"/>
        <v>0</v>
      </c>
      <c r="AA18" s="300">
        <f t="shared" si="15"/>
        <v>3641698</v>
      </c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>
        <f>SUM(AN10:AN17)</f>
        <v>3575611</v>
      </c>
    </row>
    <row r="19" spans="1:40" s="291" customFormat="1" ht="15">
      <c r="A19" s="298" t="s">
        <v>501</v>
      </c>
      <c r="B19" s="301">
        <f>B9+B18</f>
        <v>375950</v>
      </c>
      <c r="C19" s="301">
        <f aca="true" t="shared" si="16" ref="C19:AN19">C9+C18</f>
        <v>452678</v>
      </c>
      <c r="D19" s="301">
        <f t="shared" si="16"/>
        <v>57727</v>
      </c>
      <c r="E19" s="301">
        <f t="shared" si="16"/>
        <v>0</v>
      </c>
      <c r="F19" s="301">
        <f t="shared" si="16"/>
        <v>0</v>
      </c>
      <c r="G19" s="301">
        <f t="shared" si="16"/>
        <v>0</v>
      </c>
      <c r="H19" s="301">
        <f t="shared" si="16"/>
        <v>0</v>
      </c>
      <c r="I19" s="301">
        <f t="shared" si="16"/>
        <v>6903</v>
      </c>
      <c r="J19" s="301">
        <f t="shared" si="16"/>
        <v>50467</v>
      </c>
      <c r="K19" s="301">
        <f t="shared" si="16"/>
        <v>0</v>
      </c>
      <c r="L19" s="301">
        <f t="shared" si="16"/>
        <v>0</v>
      </c>
      <c r="M19" s="301">
        <f t="shared" si="16"/>
        <v>0</v>
      </c>
      <c r="N19" s="301">
        <f t="shared" si="16"/>
        <v>820601</v>
      </c>
      <c r="O19" s="301">
        <f t="shared" si="16"/>
        <v>1465030</v>
      </c>
      <c r="P19" s="301">
        <f t="shared" si="16"/>
        <v>2064765</v>
      </c>
      <c r="Q19" s="301">
        <f t="shared" si="16"/>
        <v>173464</v>
      </c>
      <c r="R19" s="301">
        <f t="shared" si="16"/>
        <v>4200</v>
      </c>
      <c r="S19" s="301">
        <f t="shared" si="16"/>
        <v>0</v>
      </c>
      <c r="T19" s="301">
        <f t="shared" si="16"/>
        <v>23709</v>
      </c>
      <c r="U19" s="301">
        <f t="shared" si="16"/>
        <v>152625</v>
      </c>
      <c r="V19" s="301">
        <f t="shared" si="16"/>
        <v>49876</v>
      </c>
      <c r="W19" s="301">
        <f t="shared" si="16"/>
        <v>0</v>
      </c>
      <c r="X19" s="301">
        <f t="shared" si="16"/>
        <v>0</v>
      </c>
      <c r="Y19" s="301">
        <f t="shared" si="16"/>
        <v>0</v>
      </c>
      <c r="Z19" s="301">
        <f t="shared" si="16"/>
        <v>0</v>
      </c>
      <c r="AA19" s="301">
        <f t="shared" si="16"/>
        <v>5162863</v>
      </c>
      <c r="AB19" s="301">
        <f t="shared" si="16"/>
        <v>827840</v>
      </c>
      <c r="AC19" s="301">
        <f t="shared" si="16"/>
        <v>672021</v>
      </c>
      <c r="AD19" s="301">
        <f t="shared" si="16"/>
        <v>60646</v>
      </c>
      <c r="AE19" s="301">
        <f t="shared" si="16"/>
        <v>1350</v>
      </c>
      <c r="AF19" s="301">
        <f t="shared" si="16"/>
        <v>0</v>
      </c>
      <c r="AG19" s="301">
        <f t="shared" si="16"/>
        <v>0</v>
      </c>
      <c r="AH19" s="301">
        <f t="shared" si="16"/>
        <v>125469</v>
      </c>
      <c r="AI19" s="301">
        <f t="shared" si="16"/>
        <v>39843</v>
      </c>
      <c r="AJ19" s="301">
        <f t="shared" si="16"/>
        <v>0</v>
      </c>
      <c r="AK19" s="301">
        <f t="shared" si="16"/>
        <v>0</v>
      </c>
      <c r="AL19" s="301">
        <f t="shared" si="16"/>
        <v>0</v>
      </c>
      <c r="AM19" s="301">
        <f t="shared" si="16"/>
        <v>0</v>
      </c>
      <c r="AN19" s="301">
        <f t="shared" si="16"/>
        <v>5302780</v>
      </c>
    </row>
    <row r="20" spans="1:40" ht="15">
      <c r="A20" s="297">
        <v>42461</v>
      </c>
      <c r="B20" s="286">
        <v>28760</v>
      </c>
      <c r="C20" s="286">
        <v>34224</v>
      </c>
      <c r="D20" s="286">
        <v>2876</v>
      </c>
      <c r="E20" s="287">
        <v>0</v>
      </c>
      <c r="F20" s="287">
        <v>0</v>
      </c>
      <c r="G20" s="287">
        <v>0</v>
      </c>
      <c r="H20" s="286">
        <v>0</v>
      </c>
      <c r="I20" s="286">
        <v>5178</v>
      </c>
      <c r="J20" s="287">
        <v>0</v>
      </c>
      <c r="K20" s="287">
        <v>0</v>
      </c>
      <c r="L20" s="287">
        <v>0</v>
      </c>
      <c r="M20" s="287">
        <v>0</v>
      </c>
      <c r="N20" s="299">
        <f>SUM(B20:M20)</f>
        <v>71038</v>
      </c>
      <c r="O20" s="302">
        <f aca="true" t="shared" si="17" ref="O20:Z23">AB20-B20</f>
        <v>159400</v>
      </c>
      <c r="P20" s="302">
        <f t="shared" si="17"/>
        <v>189710</v>
      </c>
      <c r="Q20" s="302">
        <f t="shared" si="17"/>
        <v>15942</v>
      </c>
      <c r="R20" s="302">
        <f t="shared" si="17"/>
        <v>150</v>
      </c>
      <c r="S20" s="302">
        <f t="shared" si="17"/>
        <v>0</v>
      </c>
      <c r="T20" s="302">
        <f t="shared" si="17"/>
        <v>0</v>
      </c>
      <c r="U20" s="302">
        <f t="shared" si="17"/>
        <v>35438</v>
      </c>
      <c r="V20" s="302">
        <f t="shared" si="17"/>
        <v>29943</v>
      </c>
      <c r="W20" s="302">
        <f t="shared" si="17"/>
        <v>30395</v>
      </c>
      <c r="X20" s="302">
        <f t="shared" si="17"/>
        <v>0</v>
      </c>
      <c r="Y20" s="302">
        <f t="shared" si="17"/>
        <v>0</v>
      </c>
      <c r="Z20" s="302">
        <f t="shared" si="17"/>
        <v>0</v>
      </c>
      <c r="AA20" s="303">
        <f>SUM(O20:Z20)</f>
        <v>460978</v>
      </c>
      <c r="AB20" s="290">
        <v>188160</v>
      </c>
      <c r="AC20" s="290">
        <v>223934</v>
      </c>
      <c r="AD20" s="286">
        <v>18818</v>
      </c>
      <c r="AE20" s="290">
        <v>150</v>
      </c>
      <c r="AF20" s="290">
        <v>0</v>
      </c>
      <c r="AG20" s="290">
        <v>0</v>
      </c>
      <c r="AH20" s="290">
        <v>35438</v>
      </c>
      <c r="AI20" s="290">
        <v>35121</v>
      </c>
      <c r="AJ20" s="290">
        <v>30395</v>
      </c>
      <c r="AK20" s="290">
        <v>0</v>
      </c>
      <c r="AL20" s="290">
        <v>0</v>
      </c>
      <c r="AM20" s="290">
        <v>0</v>
      </c>
      <c r="AN20" s="299">
        <f>SUM(AB20:AM20)</f>
        <v>532016</v>
      </c>
    </row>
    <row r="21" spans="1:40" ht="15">
      <c r="A21" s="297">
        <v>42491</v>
      </c>
      <c r="B21" s="286">
        <v>28760</v>
      </c>
      <c r="C21" s="286">
        <v>35950</v>
      </c>
      <c r="D21" s="286">
        <v>2876</v>
      </c>
      <c r="E21" s="287">
        <v>0</v>
      </c>
      <c r="F21" s="287">
        <v>0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  <c r="N21" s="299">
        <f>SUM(B21:M21)</f>
        <v>67586</v>
      </c>
      <c r="O21" s="302">
        <f t="shared" si="17"/>
        <v>170069</v>
      </c>
      <c r="P21" s="302">
        <f t="shared" si="17"/>
        <v>212590</v>
      </c>
      <c r="Q21" s="302">
        <f t="shared" si="17"/>
        <v>17007</v>
      </c>
      <c r="R21" s="302">
        <f t="shared" si="17"/>
        <v>285</v>
      </c>
      <c r="S21" s="302">
        <f t="shared" si="17"/>
        <v>0</v>
      </c>
      <c r="T21" s="302">
        <f t="shared" si="17"/>
        <v>0</v>
      </c>
      <c r="U21" s="302">
        <f t="shared" si="17"/>
        <v>0</v>
      </c>
      <c r="V21" s="302">
        <f t="shared" si="17"/>
        <v>1416</v>
      </c>
      <c r="W21" s="302">
        <f t="shared" si="17"/>
        <v>0</v>
      </c>
      <c r="X21" s="302">
        <f t="shared" si="17"/>
        <v>0</v>
      </c>
      <c r="Y21" s="302">
        <f t="shared" si="17"/>
        <v>0</v>
      </c>
      <c r="Z21" s="302">
        <f t="shared" si="17"/>
        <v>0</v>
      </c>
      <c r="AA21" s="303">
        <f>SUM(O21:Z21)</f>
        <v>401367</v>
      </c>
      <c r="AB21" s="290">
        <v>198829</v>
      </c>
      <c r="AC21" s="290">
        <v>248540</v>
      </c>
      <c r="AD21" s="290">
        <v>19883</v>
      </c>
      <c r="AE21" s="290">
        <v>285</v>
      </c>
      <c r="AF21" s="290">
        <v>0</v>
      </c>
      <c r="AG21" s="290">
        <v>0</v>
      </c>
      <c r="AH21" s="290">
        <v>0</v>
      </c>
      <c r="AI21" s="290">
        <v>1416</v>
      </c>
      <c r="AJ21" s="290">
        <v>0</v>
      </c>
      <c r="AK21" s="290">
        <v>0</v>
      </c>
      <c r="AL21" s="290">
        <v>0</v>
      </c>
      <c r="AM21" s="290">
        <v>0</v>
      </c>
      <c r="AN21" s="299">
        <f>SUM(AB21:AM21)</f>
        <v>468953</v>
      </c>
    </row>
    <row r="22" spans="1:40" ht="15">
      <c r="A22" s="297">
        <v>42522</v>
      </c>
      <c r="B22" s="286">
        <v>28760</v>
      </c>
      <c r="C22" s="286">
        <v>35950</v>
      </c>
      <c r="D22" s="286">
        <v>2876</v>
      </c>
      <c r="E22" s="287">
        <v>0</v>
      </c>
      <c r="F22" s="287">
        <v>0</v>
      </c>
      <c r="G22" s="287">
        <v>0</v>
      </c>
      <c r="H22" s="287">
        <v>0</v>
      </c>
      <c r="I22" s="287">
        <v>0</v>
      </c>
      <c r="J22" s="287">
        <v>50467</v>
      </c>
      <c r="K22" s="287">
        <v>0</v>
      </c>
      <c r="L22" s="287">
        <v>0</v>
      </c>
      <c r="M22" s="287">
        <v>0</v>
      </c>
      <c r="N22" s="299">
        <f>SUM(B22:M22)</f>
        <v>118053</v>
      </c>
      <c r="O22" s="302">
        <f t="shared" si="17"/>
        <v>159420</v>
      </c>
      <c r="P22" s="302">
        <f t="shared" si="17"/>
        <v>199278</v>
      </c>
      <c r="Q22" s="302">
        <f t="shared" si="17"/>
        <v>15942</v>
      </c>
      <c r="R22" s="302">
        <f t="shared" si="17"/>
        <v>150</v>
      </c>
      <c r="S22" s="302">
        <f t="shared" si="17"/>
        <v>0</v>
      </c>
      <c r="T22" s="302">
        <f t="shared" si="17"/>
        <v>0</v>
      </c>
      <c r="U22" s="302">
        <f t="shared" si="17"/>
        <v>0</v>
      </c>
      <c r="V22" s="302">
        <f t="shared" si="17"/>
        <v>0</v>
      </c>
      <c r="W22" s="302">
        <f t="shared" si="17"/>
        <v>0</v>
      </c>
      <c r="X22" s="302">
        <f t="shared" si="17"/>
        <v>0</v>
      </c>
      <c r="Y22" s="302">
        <f t="shared" si="17"/>
        <v>0</v>
      </c>
      <c r="Z22" s="302">
        <f t="shared" si="17"/>
        <v>0</v>
      </c>
      <c r="AA22" s="303">
        <f>SUM(O22:Z22)</f>
        <v>374790</v>
      </c>
      <c r="AB22" s="290">
        <v>188180</v>
      </c>
      <c r="AC22" s="290">
        <v>235228</v>
      </c>
      <c r="AD22" s="290">
        <v>18818</v>
      </c>
      <c r="AE22" s="290">
        <v>150</v>
      </c>
      <c r="AF22" s="290">
        <v>0</v>
      </c>
      <c r="AG22" s="290">
        <v>0</v>
      </c>
      <c r="AH22" s="290">
        <v>0</v>
      </c>
      <c r="AI22" s="290">
        <v>0</v>
      </c>
      <c r="AJ22" s="290">
        <v>50467</v>
      </c>
      <c r="AK22" s="290">
        <v>0</v>
      </c>
      <c r="AL22" s="290">
        <v>0</v>
      </c>
      <c r="AM22" s="290">
        <v>0</v>
      </c>
      <c r="AN22" s="299">
        <f>SUM(AB22:AM22)</f>
        <v>492843</v>
      </c>
    </row>
    <row r="23" spans="1:40" ht="15">
      <c r="A23" s="297">
        <v>42552</v>
      </c>
      <c r="B23" s="286">
        <v>30830</v>
      </c>
      <c r="C23" s="286">
        <v>38538</v>
      </c>
      <c r="D23" s="286">
        <v>3083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0</v>
      </c>
      <c r="M23" s="287">
        <v>0</v>
      </c>
      <c r="N23" s="299">
        <f>SUM(B23:M23)</f>
        <v>72451</v>
      </c>
      <c r="O23" s="302">
        <f t="shared" si="17"/>
        <v>290603</v>
      </c>
      <c r="P23" s="302">
        <f t="shared" si="17"/>
        <v>340977</v>
      </c>
      <c r="Q23" s="302">
        <f t="shared" si="17"/>
        <v>28070</v>
      </c>
      <c r="R23" s="302">
        <f t="shared" si="17"/>
        <v>155</v>
      </c>
      <c r="S23" s="302">
        <f t="shared" si="17"/>
        <v>0</v>
      </c>
      <c r="T23" s="302">
        <f t="shared" si="17"/>
        <v>0</v>
      </c>
      <c r="U23" s="302">
        <f t="shared" si="17"/>
        <v>0</v>
      </c>
      <c r="V23" s="302">
        <f t="shared" si="17"/>
        <v>0</v>
      </c>
      <c r="W23" s="302">
        <f t="shared" si="17"/>
        <v>0</v>
      </c>
      <c r="X23" s="302">
        <f t="shared" si="17"/>
        <v>0</v>
      </c>
      <c r="Y23" s="302">
        <f t="shared" si="17"/>
        <v>0</v>
      </c>
      <c r="Z23" s="302">
        <f t="shared" si="17"/>
        <v>0</v>
      </c>
      <c r="AA23" s="303">
        <f>SUM(O23:Z23)</f>
        <v>659805</v>
      </c>
      <c r="AB23" s="290">
        <v>321433</v>
      </c>
      <c r="AC23" s="290">
        <v>379515</v>
      </c>
      <c r="AD23" s="290">
        <v>31153</v>
      </c>
      <c r="AE23" s="290">
        <v>155</v>
      </c>
      <c r="AF23" s="290">
        <v>0</v>
      </c>
      <c r="AG23" s="290">
        <v>0</v>
      </c>
      <c r="AH23" s="290">
        <v>0</v>
      </c>
      <c r="AI23" s="290">
        <v>0</v>
      </c>
      <c r="AJ23" s="290">
        <v>0</v>
      </c>
      <c r="AK23" s="290">
        <v>0</v>
      </c>
      <c r="AL23" s="290">
        <v>0</v>
      </c>
      <c r="AM23" s="290">
        <v>0</v>
      </c>
      <c r="AN23" s="299">
        <f>SUM(AB23:AM23)</f>
        <v>732256</v>
      </c>
    </row>
    <row r="24" spans="1:40" s="289" customFormat="1" ht="15">
      <c r="A24" s="295" t="s">
        <v>502</v>
      </c>
      <c r="B24" s="300">
        <f>SUM(B20:B23)</f>
        <v>117110</v>
      </c>
      <c r="C24" s="300">
        <f aca="true" t="shared" si="18" ref="C24:N24">SUM(C20:C23)</f>
        <v>144662</v>
      </c>
      <c r="D24" s="300">
        <f t="shared" si="18"/>
        <v>11711</v>
      </c>
      <c r="E24" s="300">
        <f t="shared" si="18"/>
        <v>0</v>
      </c>
      <c r="F24" s="300">
        <f t="shared" si="18"/>
        <v>0</v>
      </c>
      <c r="G24" s="300">
        <f t="shared" si="18"/>
        <v>0</v>
      </c>
      <c r="H24" s="300">
        <f t="shared" si="18"/>
        <v>0</v>
      </c>
      <c r="I24" s="300">
        <f t="shared" si="18"/>
        <v>5178</v>
      </c>
      <c r="J24" s="300">
        <f t="shared" si="18"/>
        <v>50467</v>
      </c>
      <c r="K24" s="300">
        <f t="shared" si="18"/>
        <v>0</v>
      </c>
      <c r="L24" s="300">
        <f t="shared" si="18"/>
        <v>0</v>
      </c>
      <c r="M24" s="300">
        <f t="shared" si="18"/>
        <v>0</v>
      </c>
      <c r="N24" s="300">
        <f t="shared" si="18"/>
        <v>329128</v>
      </c>
      <c r="O24" s="300">
        <f aca="true" t="shared" si="19" ref="O24:AN24">SUM(O20:O23)</f>
        <v>779492</v>
      </c>
      <c r="P24" s="300">
        <f t="shared" si="19"/>
        <v>942555</v>
      </c>
      <c r="Q24" s="300">
        <f t="shared" si="19"/>
        <v>76961</v>
      </c>
      <c r="R24" s="300">
        <f t="shared" si="19"/>
        <v>740</v>
      </c>
      <c r="S24" s="300">
        <f t="shared" si="19"/>
        <v>0</v>
      </c>
      <c r="T24" s="300">
        <f t="shared" si="19"/>
        <v>0</v>
      </c>
      <c r="U24" s="300">
        <f t="shared" si="19"/>
        <v>35438</v>
      </c>
      <c r="V24" s="300">
        <f t="shared" si="19"/>
        <v>31359</v>
      </c>
      <c r="W24" s="300">
        <f t="shared" si="19"/>
        <v>30395</v>
      </c>
      <c r="X24" s="300">
        <f t="shared" si="19"/>
        <v>0</v>
      </c>
      <c r="Y24" s="300">
        <f t="shared" si="19"/>
        <v>0</v>
      </c>
      <c r="Z24" s="300">
        <f t="shared" si="19"/>
        <v>0</v>
      </c>
      <c r="AA24" s="300">
        <f t="shared" si="19"/>
        <v>1896940</v>
      </c>
      <c r="AB24" s="300">
        <f t="shared" si="19"/>
        <v>896602</v>
      </c>
      <c r="AC24" s="300">
        <f t="shared" si="19"/>
        <v>1087217</v>
      </c>
      <c r="AD24" s="300">
        <f t="shared" si="19"/>
        <v>88672</v>
      </c>
      <c r="AE24" s="300">
        <f t="shared" si="19"/>
        <v>740</v>
      </c>
      <c r="AF24" s="300">
        <f t="shared" si="19"/>
        <v>0</v>
      </c>
      <c r="AG24" s="300">
        <f t="shared" si="19"/>
        <v>0</v>
      </c>
      <c r="AH24" s="300">
        <f t="shared" si="19"/>
        <v>35438</v>
      </c>
      <c r="AI24" s="300">
        <f t="shared" si="19"/>
        <v>36537</v>
      </c>
      <c r="AJ24" s="300">
        <f t="shared" si="19"/>
        <v>80862</v>
      </c>
      <c r="AK24" s="300">
        <f t="shared" si="19"/>
        <v>0</v>
      </c>
      <c r="AL24" s="300">
        <f t="shared" si="19"/>
        <v>0</v>
      </c>
      <c r="AM24" s="300">
        <f t="shared" si="19"/>
        <v>0</v>
      </c>
      <c r="AN24" s="300">
        <f t="shared" si="19"/>
        <v>2226068</v>
      </c>
    </row>
    <row r="27" spans="2:28" ht="20.25" customHeight="1">
      <c r="B27" s="410" t="s">
        <v>453</v>
      </c>
      <c r="C27" s="410"/>
      <c r="D27" s="410"/>
      <c r="E27" s="410"/>
      <c r="F27" s="410"/>
      <c r="G27" s="410"/>
      <c r="H27" s="410"/>
      <c r="I27" s="410"/>
      <c r="J27" s="410"/>
      <c r="AB27" s="179">
        <v>0</v>
      </c>
    </row>
    <row r="28" spans="2:10" ht="12.75">
      <c r="B28" s="410"/>
      <c r="C28" s="410"/>
      <c r="D28" s="410"/>
      <c r="E28" s="410"/>
      <c r="F28" s="410"/>
      <c r="G28" s="410"/>
      <c r="H28" s="410"/>
      <c r="I28" s="410"/>
      <c r="J28" s="410"/>
    </row>
    <row r="29" spans="2:10" ht="12.75">
      <c r="B29" s="410"/>
      <c r="C29" s="410"/>
      <c r="D29" s="410"/>
      <c r="E29" s="410"/>
      <c r="F29" s="410"/>
      <c r="G29" s="410"/>
      <c r="H29" s="410"/>
      <c r="I29" s="410"/>
      <c r="J29" s="410"/>
    </row>
    <row r="30" spans="2:40" ht="37.5">
      <c r="B30" s="410"/>
      <c r="C30" s="410"/>
      <c r="D30" s="410"/>
      <c r="E30" s="410"/>
      <c r="F30" s="410"/>
      <c r="G30" s="410"/>
      <c r="H30" s="410"/>
      <c r="I30" s="410"/>
      <c r="J30" s="410"/>
      <c r="AB30" s="284" t="s">
        <v>156</v>
      </c>
      <c r="AC30" s="284" t="s">
        <v>252</v>
      </c>
      <c r="AD30" s="284" t="s">
        <v>9</v>
      </c>
      <c r="AE30" s="284" t="s">
        <v>11</v>
      </c>
      <c r="AF30" s="284" t="s">
        <v>253</v>
      </c>
      <c r="AG30" s="284" t="s">
        <v>14</v>
      </c>
      <c r="AH30" s="284" t="s">
        <v>254</v>
      </c>
      <c r="AI30" s="284" t="s">
        <v>255</v>
      </c>
      <c r="AJ30" s="284" t="s">
        <v>256</v>
      </c>
      <c r="AK30" s="284" t="s">
        <v>258</v>
      </c>
      <c r="AL30" s="284"/>
      <c r="AM30" s="284" t="s">
        <v>257</v>
      </c>
      <c r="AN30" s="284" t="s">
        <v>158</v>
      </c>
    </row>
    <row r="31" spans="2:40" ht="12.75">
      <c r="B31" s="410"/>
      <c r="C31" s="410"/>
      <c r="D31" s="410"/>
      <c r="E31" s="410"/>
      <c r="F31" s="410"/>
      <c r="G31" s="410"/>
      <c r="H31" s="410"/>
      <c r="I31" s="410"/>
      <c r="J31" s="410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>
        <f aca="true" t="shared" si="20" ref="AN31:AN40">SUM(AB31:AM31)</f>
        <v>0</v>
      </c>
    </row>
    <row r="32" spans="28:40" ht="12.75"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>
        <f t="shared" si="20"/>
        <v>0</v>
      </c>
    </row>
    <row r="33" spans="28:40" ht="12.75"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>
        <f t="shared" si="20"/>
        <v>0</v>
      </c>
    </row>
    <row r="34" spans="28:40" ht="12.75"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>
        <f t="shared" si="20"/>
        <v>0</v>
      </c>
    </row>
    <row r="35" spans="28:40" ht="12.75"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>
        <f t="shared" si="20"/>
        <v>0</v>
      </c>
    </row>
    <row r="36" spans="28:40" ht="12.75"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>
        <f t="shared" si="20"/>
        <v>0</v>
      </c>
    </row>
    <row r="37" spans="28:40" ht="12.75"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>
        <f t="shared" si="20"/>
        <v>0</v>
      </c>
    </row>
    <row r="38" spans="28:40" ht="12.75"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>
        <f t="shared" si="20"/>
        <v>0</v>
      </c>
    </row>
    <row r="39" spans="28:40" ht="12.75"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>
        <f t="shared" si="20"/>
        <v>0</v>
      </c>
    </row>
    <row r="40" spans="15:40" ht="12.75">
      <c r="O40" s="292" t="s">
        <v>259</v>
      </c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>
        <f t="shared" si="20"/>
        <v>0</v>
      </c>
    </row>
    <row r="41" spans="28:40" ht="12.75">
      <c r="AB41" s="288">
        <f aca="true" t="shared" si="21" ref="AB41:AJ41">SUM(AB31:AB40)</f>
        <v>0</v>
      </c>
      <c r="AC41" s="288">
        <f t="shared" si="21"/>
        <v>0</v>
      </c>
      <c r="AD41" s="288">
        <f t="shared" si="21"/>
        <v>0</v>
      </c>
      <c r="AE41" s="288">
        <f t="shared" si="21"/>
        <v>0</v>
      </c>
      <c r="AF41" s="288">
        <f t="shared" si="21"/>
        <v>0</v>
      </c>
      <c r="AG41" s="288">
        <f t="shared" si="21"/>
        <v>0</v>
      </c>
      <c r="AH41" s="288">
        <f t="shared" si="21"/>
        <v>0</v>
      </c>
      <c r="AI41" s="288">
        <f t="shared" si="21"/>
        <v>0</v>
      </c>
      <c r="AJ41" s="288">
        <f t="shared" si="21"/>
        <v>0</v>
      </c>
      <c r="AK41" s="288"/>
      <c r="AL41" s="288"/>
      <c r="AM41" s="288">
        <f>SUM(AM31:AM40)</f>
        <v>0</v>
      </c>
      <c r="AN41" s="288">
        <f>SUM(AN31:AN40)</f>
        <v>0</v>
      </c>
    </row>
  </sheetData>
  <sheetProtection/>
  <mergeCells count="6">
    <mergeCell ref="B2:N2"/>
    <mergeCell ref="O2:AA2"/>
    <mergeCell ref="AB2:AN2"/>
    <mergeCell ref="B27:J31"/>
    <mergeCell ref="A2:A4"/>
    <mergeCell ref="A1:U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O24"/>
  <sheetViews>
    <sheetView zoomScalePageLayoutView="0" workbookViewId="0" topLeftCell="A11">
      <selection activeCell="F12" sqref="F12"/>
    </sheetView>
  </sheetViews>
  <sheetFormatPr defaultColWidth="9.140625" defaultRowHeight="12.75"/>
  <cols>
    <col min="1" max="1" width="11.8515625" style="127" customWidth="1"/>
    <col min="2" max="2" width="13.28125" style="127" customWidth="1"/>
    <col min="3" max="3" width="9.8515625" style="127" customWidth="1"/>
    <col min="4" max="4" width="10.57421875" style="127" customWidth="1"/>
    <col min="5" max="5" width="11.28125" style="127" customWidth="1"/>
    <col min="6" max="6" width="10.00390625" style="127" customWidth="1"/>
    <col min="7" max="7" width="9.8515625" style="127" customWidth="1"/>
    <col min="8" max="8" width="12.421875" style="127" customWidth="1"/>
    <col min="9" max="9" width="10.140625" style="127" customWidth="1"/>
    <col min="10" max="10" width="10.00390625" style="127" customWidth="1"/>
    <col min="11" max="11" width="10.140625" style="127" customWidth="1"/>
    <col min="12" max="12" width="11.140625" style="127" customWidth="1"/>
    <col min="13" max="13" width="5.28125" style="127" customWidth="1"/>
    <col min="14" max="14" width="4.57421875" style="127" customWidth="1"/>
    <col min="15" max="15" width="4.421875" style="127" customWidth="1"/>
    <col min="16" max="16384" width="9.140625" style="127" customWidth="1"/>
  </cols>
  <sheetData>
    <row r="1" spans="1:15" ht="23.25">
      <c r="A1" s="586" t="s">
        <v>400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7">
        <f>Profile!C4</f>
        <v>1</v>
      </c>
      <c r="N1" s="587"/>
      <c r="O1" s="587"/>
    </row>
    <row r="2" spans="1:15" ht="18.75">
      <c r="A2" s="586" t="s">
        <v>401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</row>
    <row r="3" spans="1:15" ht="18.75">
      <c r="A3" s="586" t="s">
        <v>402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</row>
    <row r="4" spans="1:15" ht="23.25">
      <c r="A4" s="257" t="s">
        <v>403</v>
      </c>
      <c r="B4" s="257"/>
      <c r="C4" s="257" t="str">
        <f>Profile!C2</f>
        <v>dk;kZy; iz/kkukpk;Z jktdh; mPp ek/;fed fo|ky; ihiykn ¼ukxkSj½</v>
      </c>
      <c r="D4" s="257"/>
      <c r="E4" s="257"/>
      <c r="F4" s="257"/>
      <c r="G4" s="257"/>
      <c r="H4" s="257"/>
      <c r="I4" s="257"/>
      <c r="J4" s="594" t="s">
        <v>261</v>
      </c>
      <c r="K4" s="594"/>
      <c r="L4" s="595">
        <f>Profile!G4</f>
        <v>11700</v>
      </c>
      <c r="M4" s="595"/>
      <c r="N4" s="595"/>
      <c r="O4" s="257"/>
    </row>
    <row r="5" spans="1:15" ht="12.7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ht="45" customHeight="1">
      <c r="A6" s="588" t="s">
        <v>0</v>
      </c>
      <c r="B6" s="588" t="s">
        <v>1</v>
      </c>
      <c r="C6" s="588" t="s">
        <v>404</v>
      </c>
      <c r="D6" s="588"/>
      <c r="E6" s="588"/>
      <c r="F6" s="588" t="s">
        <v>405</v>
      </c>
      <c r="G6" s="589" t="s">
        <v>406</v>
      </c>
      <c r="H6" s="590"/>
      <c r="I6" s="591"/>
      <c r="J6" s="588" t="s">
        <v>407</v>
      </c>
      <c r="K6" s="588" t="s">
        <v>408</v>
      </c>
      <c r="L6" s="588" t="s">
        <v>409</v>
      </c>
      <c r="M6" s="588" t="s">
        <v>410</v>
      </c>
      <c r="N6" s="588"/>
      <c r="O6" s="588"/>
    </row>
    <row r="7" spans="1:15" ht="63">
      <c r="A7" s="588"/>
      <c r="B7" s="588"/>
      <c r="C7" s="259" t="s">
        <v>220</v>
      </c>
      <c r="D7" s="259" t="s">
        <v>224</v>
      </c>
      <c r="E7" s="259" t="s">
        <v>350</v>
      </c>
      <c r="F7" s="588"/>
      <c r="G7" s="258" t="s">
        <v>86</v>
      </c>
      <c r="H7" s="258" t="s">
        <v>411</v>
      </c>
      <c r="I7" s="260" t="s">
        <v>3</v>
      </c>
      <c r="J7" s="588"/>
      <c r="K7" s="588"/>
      <c r="L7" s="588"/>
      <c r="M7" s="258" t="s">
        <v>412</v>
      </c>
      <c r="N7" s="258" t="s">
        <v>413</v>
      </c>
      <c r="O7" s="258" t="s">
        <v>414</v>
      </c>
    </row>
    <row r="8" spans="1:15" ht="12.75">
      <c r="A8" s="266">
        <v>1</v>
      </c>
      <c r="B8" s="266">
        <v>2</v>
      </c>
      <c r="C8" s="266">
        <v>3</v>
      </c>
      <c r="D8" s="266">
        <v>4</v>
      </c>
      <c r="E8" s="266">
        <v>5</v>
      </c>
      <c r="F8" s="266">
        <v>6</v>
      </c>
      <c r="G8" s="266">
        <v>7</v>
      </c>
      <c r="H8" s="266">
        <v>8</v>
      </c>
      <c r="I8" s="266">
        <v>9</v>
      </c>
      <c r="J8" s="266">
        <v>10</v>
      </c>
      <c r="K8" s="266">
        <v>11</v>
      </c>
      <c r="L8" s="266">
        <v>12</v>
      </c>
      <c r="M8" s="266">
        <v>13</v>
      </c>
      <c r="N8" s="266">
        <v>14</v>
      </c>
      <c r="O8" s="266">
        <v>15</v>
      </c>
    </row>
    <row r="9" spans="1:15" ht="33.75" customHeight="1">
      <c r="A9" s="592" t="s">
        <v>38</v>
      </c>
      <c r="B9" s="592"/>
      <c r="C9" s="328">
        <v>470</v>
      </c>
      <c r="D9" s="328">
        <v>420</v>
      </c>
      <c r="E9" s="261">
        <f>Profile!X15+Profile!X16</f>
        <v>220</v>
      </c>
      <c r="F9" s="261">
        <f>K9</f>
        <v>550</v>
      </c>
      <c r="G9" s="261">
        <f>Profile!X16</f>
        <v>220</v>
      </c>
      <c r="H9" s="261">
        <f>Profile!X17</f>
        <v>0</v>
      </c>
      <c r="I9" s="261">
        <f>SUM(G9:H9)</f>
        <v>220</v>
      </c>
      <c r="J9" s="261">
        <f>K9-H9</f>
        <v>550</v>
      </c>
      <c r="K9" s="261">
        <f>IPA!D11</f>
        <v>550</v>
      </c>
      <c r="L9" s="261">
        <f>IPA!F11</f>
        <v>580</v>
      </c>
      <c r="M9" s="262"/>
      <c r="N9" s="262"/>
      <c r="O9" s="262"/>
    </row>
    <row r="10" spans="1:15" ht="33.75" customHeight="1">
      <c r="A10" s="592" t="s">
        <v>415</v>
      </c>
      <c r="B10" s="592"/>
      <c r="C10" s="328">
        <v>230</v>
      </c>
      <c r="D10" s="328">
        <v>455</v>
      </c>
      <c r="E10" s="261">
        <f>Profile!Y15+Profile!Y16</f>
        <v>560</v>
      </c>
      <c r="F10" s="261">
        <f aca="true" t="shared" si="0" ref="F10:F15">K10</f>
        <v>275</v>
      </c>
      <c r="G10" s="261">
        <f>Profile!Y16</f>
        <v>560</v>
      </c>
      <c r="H10" s="261">
        <f>Profile!Y17</f>
        <v>0</v>
      </c>
      <c r="I10" s="261">
        <f>SUM(G10:H10)</f>
        <v>560</v>
      </c>
      <c r="J10" s="261">
        <f>K10-H10</f>
        <v>275</v>
      </c>
      <c r="K10" s="261">
        <f>IPA!D18</f>
        <v>275</v>
      </c>
      <c r="L10" s="261">
        <f>IPA!F18</f>
        <v>3200</v>
      </c>
      <c r="M10" s="262"/>
      <c r="N10" s="262"/>
      <c r="O10" s="262"/>
    </row>
    <row r="11" spans="1:15" ht="33.75" customHeight="1">
      <c r="A11" s="592" t="s">
        <v>416</v>
      </c>
      <c r="B11" s="592"/>
      <c r="C11" s="328">
        <v>0</v>
      </c>
      <c r="D11" s="328">
        <v>0</v>
      </c>
      <c r="E11" s="261">
        <f>Profile!Z15+Profile!Z16</f>
        <v>0</v>
      </c>
      <c r="F11" s="261">
        <f t="shared" si="0"/>
        <v>0</v>
      </c>
      <c r="G11" s="261">
        <f>Profile!Z16</f>
        <v>0</v>
      </c>
      <c r="H11" s="261">
        <f>Profile!Z17</f>
        <v>0</v>
      </c>
      <c r="I11" s="261">
        <f>SUM(G11:H11)</f>
        <v>0</v>
      </c>
      <c r="J11" s="261">
        <f>K11-H11</f>
        <v>0</v>
      </c>
      <c r="K11" s="261">
        <f>Profile!AC7</f>
        <v>0</v>
      </c>
      <c r="L11" s="261">
        <f>Profile!AD7</f>
        <v>0</v>
      </c>
      <c r="M11" s="262"/>
      <c r="N11" s="262"/>
      <c r="O11" s="262"/>
    </row>
    <row r="12" spans="1:15" ht="33.75" customHeight="1">
      <c r="A12" s="597" t="s">
        <v>7</v>
      </c>
      <c r="B12" s="597"/>
      <c r="C12" s="263">
        <f>SUM(C9:C11)</f>
        <v>700</v>
      </c>
      <c r="D12" s="263">
        <f>SUM(D9:D11)</f>
        <v>875</v>
      </c>
      <c r="E12" s="263">
        <f>SUM(E9:E11)</f>
        <v>780</v>
      </c>
      <c r="F12" s="263">
        <f t="shared" si="0"/>
        <v>825</v>
      </c>
      <c r="G12" s="263">
        <f aca="true" t="shared" si="1" ref="G12:L12">SUM(G9:G11)</f>
        <v>780</v>
      </c>
      <c r="H12" s="263">
        <f t="shared" si="1"/>
        <v>0</v>
      </c>
      <c r="I12" s="263">
        <f t="shared" si="1"/>
        <v>780</v>
      </c>
      <c r="J12" s="263">
        <f t="shared" si="1"/>
        <v>825</v>
      </c>
      <c r="K12" s="263">
        <f t="shared" si="1"/>
        <v>825</v>
      </c>
      <c r="L12" s="263">
        <f t="shared" si="1"/>
        <v>3780</v>
      </c>
      <c r="M12" s="264"/>
      <c r="N12" s="264"/>
      <c r="O12" s="264"/>
    </row>
    <row r="13" spans="1:15" ht="33.75" customHeight="1">
      <c r="A13" s="592" t="s">
        <v>417</v>
      </c>
      <c r="B13" s="592"/>
      <c r="C13" s="267">
        <v>0</v>
      </c>
      <c r="D13" s="267">
        <v>0</v>
      </c>
      <c r="E13" s="261">
        <f>Profile!AA15+Profile!AA16</f>
        <v>0</v>
      </c>
      <c r="F13" s="261">
        <f t="shared" si="0"/>
        <v>0</v>
      </c>
      <c r="G13" s="261">
        <f>Profile!AA16</f>
        <v>0</v>
      </c>
      <c r="H13" s="261">
        <f>Profile!AA17</f>
        <v>0</v>
      </c>
      <c r="I13" s="261">
        <f>SUM(G13:H13)</f>
        <v>0</v>
      </c>
      <c r="J13" s="261">
        <f>K13-H13</f>
        <v>0</v>
      </c>
      <c r="K13" s="261">
        <f>Profile!AE7</f>
        <v>0</v>
      </c>
      <c r="L13" s="261">
        <f>Profile!AF7</f>
        <v>0</v>
      </c>
      <c r="M13" s="262"/>
      <c r="N13" s="262"/>
      <c r="O13" s="262"/>
    </row>
    <row r="14" spans="1:15" ht="33.75" customHeight="1">
      <c r="A14" s="597" t="s">
        <v>7</v>
      </c>
      <c r="B14" s="597"/>
      <c r="C14" s="263">
        <f>SUM(C13)</f>
        <v>0</v>
      </c>
      <c r="D14" s="263">
        <f>SUM(D13)</f>
        <v>0</v>
      </c>
      <c r="E14" s="263">
        <f>SUM(E13)</f>
        <v>0</v>
      </c>
      <c r="F14" s="265">
        <f t="shared" si="0"/>
        <v>0</v>
      </c>
      <c r="G14" s="263">
        <f aca="true" t="shared" si="2" ref="G14:L14">SUM(G13)</f>
        <v>0</v>
      </c>
      <c r="H14" s="263">
        <f t="shared" si="2"/>
        <v>0</v>
      </c>
      <c r="I14" s="263">
        <f t="shared" si="2"/>
        <v>0</v>
      </c>
      <c r="J14" s="263">
        <f t="shared" si="2"/>
        <v>0</v>
      </c>
      <c r="K14" s="263">
        <f t="shared" si="2"/>
        <v>0</v>
      </c>
      <c r="L14" s="263">
        <f t="shared" si="2"/>
        <v>0</v>
      </c>
      <c r="M14" s="264"/>
      <c r="N14" s="264"/>
      <c r="O14" s="264"/>
    </row>
    <row r="15" spans="1:15" ht="33.75" customHeight="1">
      <c r="A15" s="597" t="s">
        <v>29</v>
      </c>
      <c r="B15" s="597"/>
      <c r="C15" s="263">
        <f>C12+C14</f>
        <v>700</v>
      </c>
      <c r="D15" s="263">
        <f>D12+D14</f>
        <v>875</v>
      </c>
      <c r="E15" s="263">
        <f>E12+E14</f>
        <v>780</v>
      </c>
      <c r="F15" s="263">
        <f t="shared" si="0"/>
        <v>825</v>
      </c>
      <c r="G15" s="263">
        <f aca="true" t="shared" si="3" ref="G15:L15">G12+G14</f>
        <v>780</v>
      </c>
      <c r="H15" s="263">
        <f t="shared" si="3"/>
        <v>0</v>
      </c>
      <c r="I15" s="263">
        <f t="shared" si="3"/>
        <v>780</v>
      </c>
      <c r="J15" s="263">
        <f t="shared" si="3"/>
        <v>825</v>
      </c>
      <c r="K15" s="263">
        <f t="shared" si="3"/>
        <v>825</v>
      </c>
      <c r="L15" s="263">
        <f t="shared" si="3"/>
        <v>3780</v>
      </c>
      <c r="M15" s="264"/>
      <c r="N15" s="264"/>
      <c r="O15" s="264"/>
    </row>
    <row r="16" spans="1:15" ht="12.75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</row>
    <row r="17" spans="1:15" ht="12.75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</row>
    <row r="18" spans="1:15" ht="15.75">
      <c r="A18" s="179"/>
      <c r="B18" s="179"/>
      <c r="C18" s="179"/>
      <c r="D18" s="179"/>
      <c r="E18" s="179"/>
      <c r="F18" s="179"/>
      <c r="G18" s="179"/>
      <c r="H18" s="179"/>
      <c r="I18" s="179"/>
      <c r="J18" s="593" t="str">
        <f>Profile!J21</f>
        <v>js[kk 'kekZ</v>
      </c>
      <c r="K18" s="593"/>
      <c r="L18" s="593"/>
      <c r="M18" s="593"/>
      <c r="N18" s="593"/>
      <c r="O18" s="179"/>
    </row>
    <row r="19" spans="1:15" ht="15.75">
      <c r="A19" s="179"/>
      <c r="B19" s="179"/>
      <c r="C19" s="179"/>
      <c r="D19" s="179"/>
      <c r="E19" s="179"/>
      <c r="F19" s="179"/>
      <c r="G19" s="179"/>
      <c r="H19" s="179"/>
      <c r="I19" s="179"/>
      <c r="J19" s="593" t="str">
        <f>Profile!J22</f>
        <v>iz/kkukpk;Z jk-m-ek-fo|ky;] ihiykn </v>
      </c>
      <c r="K19" s="593"/>
      <c r="L19" s="593"/>
      <c r="M19" s="593"/>
      <c r="N19" s="593"/>
      <c r="O19" s="179"/>
    </row>
    <row r="20" spans="1:15" ht="15.75">
      <c r="A20" s="179"/>
      <c r="B20" s="179"/>
      <c r="C20" s="179"/>
      <c r="D20" s="179"/>
      <c r="E20" s="179"/>
      <c r="F20" s="179"/>
      <c r="G20" s="179"/>
      <c r="H20" s="179"/>
      <c r="I20" s="179"/>
      <c r="J20" s="593" t="str">
        <f>Profile!J23</f>
        <v>vkWfQl vkbZ-Mh- 11700</v>
      </c>
      <c r="K20" s="593"/>
      <c r="L20" s="593"/>
      <c r="M20" s="593"/>
      <c r="N20" s="593"/>
      <c r="O20" s="261">
        <v>21</v>
      </c>
    </row>
    <row r="24" spans="1:15" ht="36.75" customHeight="1">
      <c r="A24" s="596" t="s">
        <v>396</v>
      </c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</row>
  </sheetData>
  <sheetProtection/>
  <mergeCells count="26">
    <mergeCell ref="J20:N20"/>
    <mergeCell ref="J4:K4"/>
    <mergeCell ref="L4:N4"/>
    <mergeCell ref="A24:O24"/>
    <mergeCell ref="A12:B12"/>
    <mergeCell ref="A13:B13"/>
    <mergeCell ref="A14:B14"/>
    <mergeCell ref="A15:B15"/>
    <mergeCell ref="J18:N18"/>
    <mergeCell ref="J19:N19"/>
    <mergeCell ref="K6:K7"/>
    <mergeCell ref="L6:L7"/>
    <mergeCell ref="M6:O6"/>
    <mergeCell ref="A9:B9"/>
    <mergeCell ref="A10:B10"/>
    <mergeCell ref="A11:B11"/>
    <mergeCell ref="A1:L1"/>
    <mergeCell ref="M1:O1"/>
    <mergeCell ref="A2:O2"/>
    <mergeCell ref="A3:O3"/>
    <mergeCell ref="A6:A7"/>
    <mergeCell ref="B6:B7"/>
    <mergeCell ref="C6:E6"/>
    <mergeCell ref="F6:F7"/>
    <mergeCell ref="G6:I6"/>
    <mergeCell ref="J6:J7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F2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8.28125" style="0" customWidth="1"/>
    <col min="2" max="2" width="14.8515625" style="0" customWidth="1"/>
    <col min="3" max="3" width="18.140625" style="0" customWidth="1"/>
    <col min="4" max="4" width="19.421875" style="0" customWidth="1"/>
    <col min="5" max="5" width="18.140625" style="0" customWidth="1"/>
    <col min="6" max="6" width="17.7109375" style="0" customWidth="1"/>
  </cols>
  <sheetData>
    <row r="1" spans="1:6" ht="21">
      <c r="A1" s="30"/>
      <c r="B1" s="30"/>
      <c r="C1" s="30"/>
      <c r="D1" s="30"/>
      <c r="E1" s="30"/>
      <c r="F1" s="245">
        <f>Profile!C4</f>
        <v>1</v>
      </c>
    </row>
    <row r="2" spans="1:6" ht="20.25">
      <c r="A2" s="466" t="str">
        <f>Profile!C2</f>
        <v>dk;kZy; iz/kkukpk;Z jktdh; mPp ek/;fed fo|ky; ihiykn ¼ukxkSj½</v>
      </c>
      <c r="B2" s="466"/>
      <c r="C2" s="466"/>
      <c r="D2" s="466"/>
      <c r="E2" s="466"/>
      <c r="F2" s="466"/>
    </row>
    <row r="3" spans="1:6" ht="23.25">
      <c r="A3" s="373" t="s">
        <v>288</v>
      </c>
      <c r="B3" s="373"/>
      <c r="C3" s="204">
        <f>Profile!G4</f>
        <v>11700</v>
      </c>
      <c r="D3" s="256"/>
      <c r="E3" s="256"/>
      <c r="F3" s="246" t="s">
        <v>418</v>
      </c>
    </row>
    <row r="4" spans="1:6" ht="18.75">
      <c r="A4" s="464" t="s">
        <v>419</v>
      </c>
      <c r="B4" s="464"/>
      <c r="C4" s="464"/>
      <c r="D4" s="464"/>
      <c r="E4" s="464"/>
      <c r="F4" s="464"/>
    </row>
    <row r="5" spans="1:6" ht="18.75">
      <c r="A5" s="600" t="s">
        <v>38</v>
      </c>
      <c r="B5" s="600"/>
      <c r="C5" s="600"/>
      <c r="D5" s="600"/>
      <c r="E5" s="600"/>
      <c r="F5" s="600"/>
    </row>
    <row r="6" spans="1:6" ht="37.5">
      <c r="A6" s="247" t="s">
        <v>0</v>
      </c>
      <c r="B6" s="247" t="s">
        <v>152</v>
      </c>
      <c r="C6" s="247" t="s">
        <v>420</v>
      </c>
      <c r="D6" s="247" t="s">
        <v>421</v>
      </c>
      <c r="E6" s="247" t="s">
        <v>422</v>
      </c>
      <c r="F6" s="247" t="s">
        <v>423</v>
      </c>
    </row>
    <row r="7" spans="1:6" ht="33" customHeight="1">
      <c r="A7" s="244">
        <v>1</v>
      </c>
      <c r="B7" s="244">
        <v>9</v>
      </c>
      <c r="C7" s="244">
        <f>Profile!X7</f>
        <v>46</v>
      </c>
      <c r="D7" s="244">
        <f>C7*10</f>
        <v>460</v>
      </c>
      <c r="E7" s="244">
        <f>Profile!Y7</f>
        <v>46</v>
      </c>
      <c r="F7" s="244">
        <f>E7*10</f>
        <v>460</v>
      </c>
    </row>
    <row r="8" spans="1:6" ht="33" customHeight="1">
      <c r="A8" s="244">
        <v>2</v>
      </c>
      <c r="B8" s="244">
        <v>10</v>
      </c>
      <c r="C8" s="244">
        <f>Profile!X8</f>
        <v>6</v>
      </c>
      <c r="D8" s="244">
        <f>C8*10</f>
        <v>60</v>
      </c>
      <c r="E8" s="244">
        <f>Profile!Y8</f>
        <v>8</v>
      </c>
      <c r="F8" s="244">
        <f>E8*10</f>
        <v>80</v>
      </c>
    </row>
    <row r="9" spans="1:6" ht="33" customHeight="1">
      <c r="A9" s="244">
        <v>3</v>
      </c>
      <c r="B9" s="244">
        <v>11</v>
      </c>
      <c r="C9" s="244">
        <f>Profile!X9</f>
        <v>3</v>
      </c>
      <c r="D9" s="244">
        <f>C9*10</f>
        <v>30</v>
      </c>
      <c r="E9" s="244">
        <f>Profile!Y9</f>
        <v>4</v>
      </c>
      <c r="F9" s="244">
        <f>E9*10</f>
        <v>40</v>
      </c>
    </row>
    <row r="10" spans="1:6" ht="33" customHeight="1">
      <c r="A10" s="244">
        <v>4</v>
      </c>
      <c r="B10" s="244">
        <v>12</v>
      </c>
      <c r="C10" s="244">
        <f>Profile!X10</f>
        <v>0</v>
      </c>
      <c r="D10" s="244">
        <f>C10*10</f>
        <v>0</v>
      </c>
      <c r="E10" s="244">
        <f>Profile!Y10</f>
        <v>0</v>
      </c>
      <c r="F10" s="244">
        <f>E10*10</f>
        <v>0</v>
      </c>
    </row>
    <row r="11" spans="1:6" ht="33" customHeight="1">
      <c r="A11" s="598" t="s">
        <v>7</v>
      </c>
      <c r="B11" s="599"/>
      <c r="C11" s="255">
        <f>SUM(C7:C10)</f>
        <v>55</v>
      </c>
      <c r="D11" s="255">
        <f>SUM(D7:D10)</f>
        <v>550</v>
      </c>
      <c r="E11" s="255">
        <f>SUM(E7:E10)</f>
        <v>58</v>
      </c>
      <c r="F11" s="255">
        <f>SUM(F7:F10)</f>
        <v>580</v>
      </c>
    </row>
    <row r="12" spans="1:6" ht="18.75">
      <c r="A12" s="601" t="s">
        <v>424</v>
      </c>
      <c r="B12" s="469"/>
      <c r="C12" s="469"/>
      <c r="D12" s="469"/>
      <c r="E12" s="469"/>
      <c r="F12" s="602"/>
    </row>
    <row r="13" spans="1:6" ht="37.5">
      <c r="A13" s="247" t="s">
        <v>0</v>
      </c>
      <c r="B13" s="247" t="s">
        <v>152</v>
      </c>
      <c r="C13" s="247" t="s">
        <v>420</v>
      </c>
      <c r="D13" s="247" t="s">
        <v>421</v>
      </c>
      <c r="E13" s="247" t="s">
        <v>422</v>
      </c>
      <c r="F13" s="247" t="s">
        <v>423</v>
      </c>
    </row>
    <row r="14" spans="1:6" ht="33.75" customHeight="1">
      <c r="A14" s="244">
        <v>1</v>
      </c>
      <c r="B14" s="244">
        <v>9</v>
      </c>
      <c r="C14" s="244">
        <f>Profile!Z7</f>
        <v>28</v>
      </c>
      <c r="D14" s="244">
        <f>C14*5</f>
        <v>140</v>
      </c>
      <c r="E14" s="244">
        <f>Profile!AA7</f>
        <v>15</v>
      </c>
      <c r="F14" s="244">
        <f>E14*5</f>
        <v>75</v>
      </c>
    </row>
    <row r="15" spans="1:6" ht="33.75" customHeight="1">
      <c r="A15" s="244">
        <v>2</v>
      </c>
      <c r="B15" s="244">
        <v>10</v>
      </c>
      <c r="C15" s="244">
        <f>Profile!Z8</f>
        <v>11</v>
      </c>
      <c r="D15" s="244">
        <f>C15*5</f>
        <v>55</v>
      </c>
      <c r="E15" s="244">
        <f>Profile!AA8</f>
        <v>20</v>
      </c>
      <c r="F15" s="244">
        <f>E15*5</f>
        <v>100</v>
      </c>
    </row>
    <row r="16" spans="1:6" ht="33.75" customHeight="1">
      <c r="A16" s="244">
        <v>3</v>
      </c>
      <c r="B16" s="244">
        <v>11</v>
      </c>
      <c r="C16" s="244">
        <f>Profile!Z9</f>
        <v>16</v>
      </c>
      <c r="D16" s="244">
        <f>C16*5</f>
        <v>80</v>
      </c>
      <c r="E16" s="244">
        <f>Profile!AA9</f>
        <v>125</v>
      </c>
      <c r="F16" s="244">
        <f>E16*5</f>
        <v>625</v>
      </c>
    </row>
    <row r="17" spans="1:6" ht="33.75" customHeight="1">
      <c r="A17" s="244">
        <v>4</v>
      </c>
      <c r="B17" s="244">
        <v>12</v>
      </c>
      <c r="C17" s="244">
        <f>Profile!Z10</f>
        <v>0</v>
      </c>
      <c r="D17" s="244">
        <f>C17*5</f>
        <v>0</v>
      </c>
      <c r="E17" s="244">
        <f>Profile!AA10</f>
        <v>480</v>
      </c>
      <c r="F17" s="244">
        <f>E17*5</f>
        <v>2400</v>
      </c>
    </row>
    <row r="18" spans="1:6" ht="33.75" customHeight="1">
      <c r="A18" s="598" t="s">
        <v>7</v>
      </c>
      <c r="B18" s="599"/>
      <c r="C18" s="255">
        <f>SUM(C14:C17)</f>
        <v>55</v>
      </c>
      <c r="D18" s="255">
        <f>SUM(D14:D17)</f>
        <v>275</v>
      </c>
      <c r="E18" s="255">
        <f>SUM(E14:E17)</f>
        <v>640</v>
      </c>
      <c r="F18" s="255">
        <f>SUM(F14:F17)</f>
        <v>3200</v>
      </c>
    </row>
    <row r="19" spans="1:6" ht="12.75">
      <c r="A19" s="13"/>
      <c r="B19" s="13"/>
      <c r="C19" s="13"/>
      <c r="D19" s="13"/>
      <c r="E19" s="13"/>
      <c r="F19" s="13"/>
    </row>
    <row r="20" spans="1:6" ht="12.75">
      <c r="A20" s="13"/>
      <c r="B20" s="13"/>
      <c r="C20" s="13"/>
      <c r="D20" s="13"/>
      <c r="E20" s="13"/>
      <c r="F20" s="13"/>
    </row>
    <row r="21" spans="1:6" ht="15.75">
      <c r="A21" s="13"/>
      <c r="B21" s="13"/>
      <c r="C21" s="13"/>
      <c r="D21" s="430" t="str">
        <f>Profile!J21</f>
        <v>js[kk 'kekZ</v>
      </c>
      <c r="E21" s="430"/>
      <c r="F21" s="18"/>
    </row>
    <row r="22" spans="1:6" ht="15.75">
      <c r="A22" s="13"/>
      <c r="B22" s="13"/>
      <c r="C22" s="13"/>
      <c r="D22" s="430" t="str">
        <f>Profile!J22</f>
        <v>iz/kkukpk;Z jk-m-ek-fo|ky;] ihiykn </v>
      </c>
      <c r="E22" s="430"/>
      <c r="F22" s="18"/>
    </row>
    <row r="23" spans="1:6" ht="18.75">
      <c r="A23" s="13"/>
      <c r="B23" s="13"/>
      <c r="C23" s="13"/>
      <c r="D23" s="430" t="str">
        <f>Profile!J23</f>
        <v>vkWfQl vkbZ-Mh- 11700</v>
      </c>
      <c r="E23" s="430"/>
      <c r="F23" s="58">
        <v>22</v>
      </c>
    </row>
    <row r="26" spans="1:6" ht="48.75" customHeight="1">
      <c r="A26" s="433" t="s">
        <v>393</v>
      </c>
      <c r="B26" s="433"/>
      <c r="C26" s="433"/>
      <c r="D26" s="433"/>
      <c r="E26" s="433"/>
      <c r="F26" s="433"/>
    </row>
  </sheetData>
  <sheetProtection password="CC68" sheet="1"/>
  <mergeCells count="11">
    <mergeCell ref="A2:F2"/>
    <mergeCell ref="A4:F4"/>
    <mergeCell ref="A5:F5"/>
    <mergeCell ref="A11:B11"/>
    <mergeCell ref="A12:F12"/>
    <mergeCell ref="A18:B18"/>
    <mergeCell ref="A26:F26"/>
    <mergeCell ref="D21:E21"/>
    <mergeCell ref="D22:E22"/>
    <mergeCell ref="D23:E23"/>
    <mergeCell ref="A3:B3"/>
  </mergeCells>
  <printOptions horizontalCentered="1"/>
  <pageMargins left="0.31496062992125984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C24"/>
  <sheetViews>
    <sheetView zoomScalePageLayoutView="0" workbookViewId="0" topLeftCell="A11">
      <selection activeCell="B7" sqref="B7"/>
    </sheetView>
  </sheetViews>
  <sheetFormatPr defaultColWidth="9.140625" defaultRowHeight="12.75"/>
  <cols>
    <col min="1" max="1" width="42.140625" style="0" customWidth="1"/>
    <col min="2" max="2" width="24.00390625" style="0" customWidth="1"/>
    <col min="3" max="3" width="24.28125" style="0" customWidth="1"/>
  </cols>
  <sheetData>
    <row r="1" spans="1:3" ht="21">
      <c r="A1" s="30"/>
      <c r="B1" s="30"/>
      <c r="C1" s="245">
        <f>Profile!C4</f>
        <v>1</v>
      </c>
    </row>
    <row r="2" spans="1:3" ht="20.25">
      <c r="A2" s="466" t="str">
        <f>Profile!C2</f>
        <v>dk;kZy; iz/kkukpk;Z jktdh; mPp ek/;fed fo|ky; ihiykn ¼ukxkSj½</v>
      </c>
      <c r="B2" s="466"/>
      <c r="C2" s="466"/>
    </row>
    <row r="3" spans="1:2" ht="23.25">
      <c r="A3" s="270" t="s">
        <v>288</v>
      </c>
      <c r="B3" s="271">
        <v>11700</v>
      </c>
    </row>
    <row r="4" spans="1:3" ht="18.75">
      <c r="A4" s="603" t="s">
        <v>521</v>
      </c>
      <c r="B4" s="603"/>
      <c r="C4" s="603"/>
    </row>
    <row r="5" spans="1:3" ht="18.75">
      <c r="A5" s="16" t="s">
        <v>425</v>
      </c>
      <c r="B5" s="16"/>
      <c r="C5" s="16"/>
    </row>
    <row r="6" spans="1:3" ht="51" customHeight="1">
      <c r="A6" s="247" t="s">
        <v>119</v>
      </c>
      <c r="B6" s="247" t="s">
        <v>522</v>
      </c>
      <c r="C6" s="247" t="s">
        <v>523</v>
      </c>
    </row>
    <row r="7" spans="1:3" ht="29.25" customHeight="1">
      <c r="A7" s="25" t="s">
        <v>426</v>
      </c>
      <c r="B7" s="269">
        <v>0</v>
      </c>
      <c r="C7" s="269">
        <v>0</v>
      </c>
    </row>
    <row r="8" spans="1:3" ht="29.25" customHeight="1">
      <c r="A8" s="25" t="s">
        <v>444</v>
      </c>
      <c r="B8" s="269">
        <v>0</v>
      </c>
      <c r="C8" s="269">
        <v>0</v>
      </c>
    </row>
    <row r="9" spans="1:3" ht="29.25" customHeight="1">
      <c r="A9" s="274" t="s">
        <v>427</v>
      </c>
      <c r="B9" s="273">
        <f>SUM(B7:B8)</f>
        <v>0</v>
      </c>
      <c r="C9" s="273">
        <f>SUM(C7:C8)</f>
        <v>0</v>
      </c>
    </row>
    <row r="10" spans="1:3" ht="29.25" customHeight="1">
      <c r="A10" s="25" t="s">
        <v>428</v>
      </c>
      <c r="B10" s="269"/>
      <c r="C10" s="269"/>
    </row>
    <row r="11" spans="1:3" ht="29.25" customHeight="1">
      <c r="A11" s="25" t="s">
        <v>429</v>
      </c>
      <c r="B11" s="269">
        <f>Profile!AC7</f>
        <v>0</v>
      </c>
      <c r="C11" s="269">
        <f>Profile!AE7</f>
        <v>0</v>
      </c>
    </row>
    <row r="12" spans="1:3" ht="29.25" customHeight="1">
      <c r="A12" s="25" t="s">
        <v>430</v>
      </c>
      <c r="B12" s="269">
        <v>0</v>
      </c>
      <c r="C12" s="269">
        <v>0</v>
      </c>
    </row>
    <row r="13" spans="1:3" ht="29.25" customHeight="1">
      <c r="A13" s="25" t="s">
        <v>443</v>
      </c>
      <c r="B13" s="269">
        <f>Profile!AE7</f>
        <v>0</v>
      </c>
      <c r="C13" s="269">
        <f>Profile!AF7</f>
        <v>0</v>
      </c>
    </row>
    <row r="14" spans="1:3" ht="29.25" customHeight="1">
      <c r="A14" s="274" t="s">
        <v>431</v>
      </c>
      <c r="B14" s="273">
        <f>SUM(B11:B13)</f>
        <v>0</v>
      </c>
      <c r="C14" s="273">
        <f>SUM(C11:C13)</f>
        <v>0</v>
      </c>
    </row>
    <row r="15" spans="1:3" ht="29.25" customHeight="1">
      <c r="A15" s="274" t="s">
        <v>29</v>
      </c>
      <c r="B15" s="273">
        <f>B9+B14</f>
        <v>0</v>
      </c>
      <c r="C15" s="273">
        <f>C9+C14</f>
        <v>0</v>
      </c>
    </row>
    <row r="16" spans="1:3" ht="15">
      <c r="A16" s="248"/>
      <c r="B16" s="13"/>
      <c r="C16" s="13"/>
    </row>
    <row r="17" spans="1:3" ht="15">
      <c r="A17" s="248"/>
      <c r="B17" s="13"/>
      <c r="C17" s="13"/>
    </row>
    <row r="18" spans="1:3" ht="18.75">
      <c r="A18" s="15"/>
      <c r="B18" s="464" t="str">
        <f>Profile!J21</f>
        <v>js[kk 'kekZ</v>
      </c>
      <c r="C18" s="464"/>
    </row>
    <row r="19" spans="1:3" ht="18.75">
      <c r="A19" s="13"/>
      <c r="B19" s="464" t="str">
        <f>Profile!J22</f>
        <v>iz/kkukpk;Z jk-m-ek-fo|ky;] ihiykn </v>
      </c>
      <c r="C19" s="464"/>
    </row>
    <row r="20" spans="1:3" ht="18.75">
      <c r="A20" s="13"/>
      <c r="B20" s="464" t="str">
        <f>Profile!J23</f>
        <v>vkWfQl vkbZ-Mh- 11700</v>
      </c>
      <c r="C20" s="464"/>
    </row>
    <row r="21" spans="1:3" ht="18">
      <c r="A21" s="13"/>
      <c r="B21" s="13"/>
      <c r="C21" s="56">
        <v>23</v>
      </c>
    </row>
    <row r="24" spans="1:3" ht="26.25" customHeight="1">
      <c r="A24" s="433" t="s">
        <v>393</v>
      </c>
      <c r="B24" s="433"/>
      <c r="C24" s="433"/>
    </row>
  </sheetData>
  <sheetProtection/>
  <mergeCells count="6">
    <mergeCell ref="A2:C2"/>
    <mergeCell ref="A4:C4"/>
    <mergeCell ref="B18:C18"/>
    <mergeCell ref="B19:C19"/>
    <mergeCell ref="B20:C20"/>
    <mergeCell ref="A24:C24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8515625" style="0" customWidth="1"/>
    <col min="2" max="2" width="10.57421875" style="0" customWidth="1"/>
    <col min="3" max="3" width="19.7109375" style="0" customWidth="1"/>
    <col min="4" max="4" width="20.28125" style="0" customWidth="1"/>
    <col min="5" max="5" width="20.140625" style="0" customWidth="1"/>
    <col min="6" max="6" width="21.8515625" style="0" customWidth="1"/>
    <col min="7" max="7" width="17.8515625" style="0" customWidth="1"/>
    <col min="8" max="8" width="18.8515625" style="0" customWidth="1"/>
  </cols>
  <sheetData>
    <row r="1" spans="1:8" ht="29.25" customHeight="1">
      <c r="A1" s="604" t="str">
        <f>Profile!C2</f>
        <v>dk;kZy; iz/kkukpk;Z jktdh; mPp ek/;fed fo|ky; ihiykn ¼ukxkSj½</v>
      </c>
      <c r="B1" s="604"/>
      <c r="C1" s="604"/>
      <c r="D1" s="604"/>
      <c r="E1" s="604"/>
      <c r="F1" s="604"/>
      <c r="G1" s="605"/>
      <c r="H1" s="249">
        <f>Profile!C4</f>
        <v>1</v>
      </c>
    </row>
    <row r="2" spans="1:8" ht="22.5" customHeight="1">
      <c r="A2" s="205"/>
      <c r="B2" s="205"/>
      <c r="C2" s="606" t="s">
        <v>288</v>
      </c>
      <c r="D2" s="606"/>
      <c r="E2" s="272">
        <f>Profile!G4</f>
        <v>11700</v>
      </c>
      <c r="F2" s="205"/>
      <c r="G2" s="205"/>
      <c r="H2" s="268"/>
    </row>
    <row r="3" spans="1:8" ht="20.25">
      <c r="A3" s="509" t="s">
        <v>432</v>
      </c>
      <c r="B3" s="509"/>
      <c r="C3" s="509"/>
      <c r="D3" s="509"/>
      <c r="E3" s="509"/>
      <c r="F3" s="509"/>
      <c r="G3" s="509"/>
      <c r="H3" s="509"/>
    </row>
    <row r="4" spans="1:8" ht="75">
      <c r="A4" s="24" t="s">
        <v>53</v>
      </c>
      <c r="B4" s="24" t="s">
        <v>103</v>
      </c>
      <c r="C4" s="24" t="s">
        <v>433</v>
      </c>
      <c r="D4" s="24" t="s">
        <v>452</v>
      </c>
      <c r="E4" s="24" t="s">
        <v>434</v>
      </c>
      <c r="F4" s="24" t="s">
        <v>435</v>
      </c>
      <c r="G4" s="24" t="s">
        <v>436</v>
      </c>
      <c r="H4" s="24" t="s">
        <v>437</v>
      </c>
    </row>
    <row r="5" spans="1:8" ht="69.75" customHeight="1">
      <c r="A5" s="26">
        <v>1</v>
      </c>
      <c r="B5" s="26">
        <f>Profile!G4</f>
        <v>11700</v>
      </c>
      <c r="C5" s="24" t="str">
        <f>Profile!Q2</f>
        <v>Jh js[kk 'kekZ</v>
      </c>
      <c r="D5" s="24" t="str">
        <f>Profile!T2</f>
        <v>iz/kkukpk;Z jkmekfo ihiykn</v>
      </c>
      <c r="E5" s="250">
        <f>Profile!Y2</f>
        <v>9672616150</v>
      </c>
      <c r="F5" s="250" t="str">
        <f>Profile!AE2</f>
        <v>015892-76261</v>
      </c>
      <c r="G5" s="24" t="str">
        <f>Profile!Q3</f>
        <v>Jh lquhy dqekj cksgjk ofj"B fyfid</v>
      </c>
      <c r="H5" s="250">
        <f>Profile!Y3</f>
        <v>9001204810</v>
      </c>
    </row>
    <row r="6" spans="1:8" ht="12.75">
      <c r="A6" s="13"/>
      <c r="B6" s="13"/>
      <c r="C6" s="13"/>
      <c r="D6" s="13"/>
      <c r="E6" s="13"/>
      <c r="F6" s="13"/>
      <c r="G6" s="13"/>
      <c r="H6" s="13"/>
    </row>
    <row r="7" spans="1:8" ht="12.75">
      <c r="A7" s="13"/>
      <c r="B7" s="13"/>
      <c r="C7" s="13"/>
      <c r="D7" s="13"/>
      <c r="E7" s="13"/>
      <c r="F7" s="13"/>
      <c r="G7" s="13"/>
      <c r="H7" s="13"/>
    </row>
    <row r="8" spans="1:8" ht="18.75">
      <c r="A8" s="13"/>
      <c r="B8" s="13"/>
      <c r="C8" s="13"/>
      <c r="D8" s="13"/>
      <c r="E8" s="13"/>
      <c r="F8" s="464" t="str">
        <f>Profile!J21</f>
        <v>js[kk 'kekZ</v>
      </c>
      <c r="G8" s="464"/>
      <c r="H8" s="13"/>
    </row>
    <row r="9" spans="1:8" ht="18.75">
      <c r="A9" s="13"/>
      <c r="B9" s="13"/>
      <c r="C9" s="13"/>
      <c r="D9" s="13"/>
      <c r="E9" s="13"/>
      <c r="F9" s="464" t="str">
        <f>Profile!J22</f>
        <v>iz/kkukpk;Z jk-m-ek-fo|ky;] ihiykn </v>
      </c>
      <c r="G9" s="464"/>
      <c r="H9" s="13"/>
    </row>
    <row r="10" spans="1:8" ht="18.75">
      <c r="A10" s="13"/>
      <c r="B10" s="13"/>
      <c r="C10" s="13"/>
      <c r="D10" s="13"/>
      <c r="E10" s="13"/>
      <c r="F10" s="464" t="str">
        <f>Profile!J23</f>
        <v>vkWfQl vkbZ-Mh- 11700</v>
      </c>
      <c r="G10" s="464"/>
      <c r="H10" s="56">
        <v>24</v>
      </c>
    </row>
    <row r="11" spans="1:8" ht="12.75">
      <c r="A11" s="13"/>
      <c r="B11" s="13"/>
      <c r="C11" s="13"/>
      <c r="D11" s="13"/>
      <c r="E11" s="13"/>
      <c r="F11" s="13"/>
      <c r="G11" s="13"/>
      <c r="H11" s="13"/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3" spans="1:8" ht="12.75">
      <c r="A13" s="13"/>
      <c r="B13" s="13"/>
      <c r="C13" s="13"/>
      <c r="D13" s="13"/>
      <c r="E13" s="13"/>
      <c r="F13" s="13"/>
      <c r="G13" s="13"/>
      <c r="H13" s="13"/>
    </row>
    <row r="14" spans="1:8" ht="12.75">
      <c r="A14" s="13"/>
      <c r="B14" s="13"/>
      <c r="C14" s="13"/>
      <c r="D14" s="13"/>
      <c r="E14" s="13"/>
      <c r="F14" s="13"/>
      <c r="G14" s="13"/>
      <c r="H14" s="13"/>
    </row>
    <row r="15" spans="1:8" ht="54" customHeight="1">
      <c r="A15" s="433" t="s">
        <v>393</v>
      </c>
      <c r="B15" s="433"/>
      <c r="C15" s="433"/>
      <c r="D15" s="433"/>
      <c r="E15" s="433"/>
      <c r="F15" s="433"/>
      <c r="G15" s="433"/>
      <c r="H15" s="43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13"/>
      <c r="B17" s="13"/>
      <c r="C17" s="13"/>
      <c r="D17" s="13"/>
      <c r="E17" s="13"/>
      <c r="F17" s="13"/>
      <c r="G17" s="13"/>
      <c r="H17" s="13"/>
    </row>
    <row r="18" spans="1:8" ht="12.75">
      <c r="A18" s="13"/>
      <c r="B18" s="13"/>
      <c r="C18" s="13"/>
      <c r="D18" s="13"/>
      <c r="E18" s="13"/>
      <c r="F18" s="13"/>
      <c r="G18" s="13"/>
      <c r="H18" s="13"/>
    </row>
  </sheetData>
  <sheetProtection/>
  <mergeCells count="7">
    <mergeCell ref="A15:H15"/>
    <mergeCell ref="A1:G1"/>
    <mergeCell ref="A3:H3"/>
    <mergeCell ref="F8:G8"/>
    <mergeCell ref="F9:G9"/>
    <mergeCell ref="F10:G10"/>
    <mergeCell ref="C2:D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140625" style="0" customWidth="1"/>
    <col min="2" max="2" width="18.57421875" style="0" customWidth="1"/>
    <col min="3" max="3" width="19.28125" style="0" customWidth="1"/>
    <col min="4" max="4" width="11.421875" style="0" customWidth="1"/>
    <col min="5" max="5" width="13.28125" style="0" customWidth="1"/>
    <col min="6" max="6" width="13.421875" style="0" customWidth="1"/>
    <col min="7" max="7" width="13.140625" style="0" customWidth="1"/>
    <col min="8" max="8" width="11.57421875" style="0" customWidth="1"/>
    <col min="9" max="9" width="10.7109375" style="0" customWidth="1"/>
    <col min="10" max="10" width="12.7109375" style="0" customWidth="1"/>
    <col min="11" max="11" width="14.28125" style="0" customWidth="1"/>
  </cols>
  <sheetData>
    <row r="1" spans="1:11" ht="25.5" customHeight="1">
      <c r="A1" s="607" t="str">
        <f>Profile!C2</f>
        <v>dk;kZy; iz/kkukpk;Z jktdh; mPp ek/;fed fo|ky; ihiykn ¼ukxkSj½</v>
      </c>
      <c r="B1" s="607"/>
      <c r="C1" s="607"/>
      <c r="D1" s="607"/>
      <c r="E1" s="607"/>
      <c r="F1" s="607"/>
      <c r="G1" s="607"/>
      <c r="H1" s="607"/>
      <c r="I1" s="607"/>
      <c r="J1" s="608"/>
      <c r="K1" s="281">
        <f>Profile!C4</f>
        <v>1</v>
      </c>
    </row>
    <row r="2" spans="1:11" ht="29.25" customHeight="1">
      <c r="A2" s="613" t="s">
        <v>447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</row>
    <row r="3" spans="1:11" ht="23.25">
      <c r="A3" s="251" t="s">
        <v>438</v>
      </c>
      <c r="B3" s="251"/>
      <c r="C3" s="251"/>
      <c r="D3" s="606" t="s">
        <v>288</v>
      </c>
      <c r="E3" s="606"/>
      <c r="F3" s="272">
        <f>Profile!G4</f>
        <v>11700</v>
      </c>
      <c r="G3" s="256"/>
      <c r="H3" s="256"/>
      <c r="I3" s="251"/>
      <c r="J3" s="251"/>
      <c r="K3" s="251"/>
    </row>
    <row r="4" spans="1:11" ht="75">
      <c r="A4" s="252" t="s">
        <v>0</v>
      </c>
      <c r="B4" s="252" t="s">
        <v>42</v>
      </c>
      <c r="C4" s="252" t="s">
        <v>43</v>
      </c>
      <c r="D4" s="252" t="s">
        <v>36</v>
      </c>
      <c r="E4" s="252" t="s">
        <v>44</v>
      </c>
      <c r="F4" s="252" t="s">
        <v>439</v>
      </c>
      <c r="G4" s="252" t="s">
        <v>440</v>
      </c>
      <c r="H4" s="252" t="s">
        <v>441</v>
      </c>
      <c r="I4" s="252" t="s">
        <v>8</v>
      </c>
      <c r="J4" s="252" t="s">
        <v>445</v>
      </c>
      <c r="K4" s="252" t="s">
        <v>446</v>
      </c>
    </row>
    <row r="5" spans="1:11" ht="35.25" customHeight="1">
      <c r="A5" s="280">
        <v>1</v>
      </c>
      <c r="B5" s="614" t="str">
        <f>Profile!C3</f>
        <v>jktdh; mPp ek/;fed fo|ky; ihiykn ¼ukxkSj½</v>
      </c>
      <c r="C5" s="252"/>
      <c r="D5" s="252"/>
      <c r="E5" s="275"/>
      <c r="F5" s="277"/>
      <c r="G5" s="277"/>
      <c r="H5" s="278"/>
      <c r="I5" s="278"/>
      <c r="J5" s="278"/>
      <c r="K5" s="278"/>
    </row>
    <row r="6" spans="1:11" ht="35.25" customHeight="1">
      <c r="A6" s="280">
        <v>2</v>
      </c>
      <c r="B6" s="615"/>
      <c r="C6" s="253"/>
      <c r="D6" s="253"/>
      <c r="E6" s="276"/>
      <c r="F6" s="277"/>
      <c r="G6" s="277"/>
      <c r="H6" s="277"/>
      <c r="I6" s="277"/>
      <c r="J6" s="277"/>
      <c r="K6" s="277"/>
    </row>
    <row r="7" spans="1:11" ht="35.25" customHeight="1">
      <c r="A7" s="280">
        <v>3</v>
      </c>
      <c r="B7" s="616"/>
      <c r="C7" s="253"/>
      <c r="D7" s="253"/>
      <c r="E7" s="276"/>
      <c r="F7" s="277"/>
      <c r="G7" s="277"/>
      <c r="H7" s="277"/>
      <c r="I7" s="277"/>
      <c r="J7" s="277"/>
      <c r="K7" s="277"/>
    </row>
    <row r="8" spans="1:11" ht="35.25" customHeight="1">
      <c r="A8" s="617" t="s">
        <v>7</v>
      </c>
      <c r="B8" s="618"/>
      <c r="C8" s="618"/>
      <c r="D8" s="618"/>
      <c r="E8" s="618"/>
      <c r="F8" s="618"/>
      <c r="G8" s="619"/>
      <c r="H8" s="279">
        <f>SUM(H5:H7)</f>
        <v>0</v>
      </c>
      <c r="I8" s="279">
        <f>SUM(I5:I7)</f>
        <v>0</v>
      </c>
      <c r="J8" s="279">
        <f>SUM(J5:J7)</f>
        <v>0</v>
      </c>
      <c r="K8" s="279">
        <f>SUM(K5:K7)</f>
        <v>0</v>
      </c>
    </row>
    <row r="9" spans="1:11" ht="12.7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</row>
    <row r="10" spans="1:11" ht="12.75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</row>
    <row r="11" spans="1:11" ht="18.75">
      <c r="A11" s="254"/>
      <c r="B11" s="254"/>
      <c r="C11" s="254"/>
      <c r="D11" s="254"/>
      <c r="E11" s="254"/>
      <c r="F11" s="254"/>
      <c r="G11" s="254"/>
      <c r="H11" s="254"/>
      <c r="I11" s="609" t="str">
        <f>Profile!J21</f>
        <v>js[kk 'kekZ</v>
      </c>
      <c r="J11" s="609"/>
      <c r="K11" s="609"/>
    </row>
    <row r="12" spans="1:11" ht="18.75">
      <c r="A12" s="254"/>
      <c r="B12" s="254"/>
      <c r="C12" s="254"/>
      <c r="D12" s="254"/>
      <c r="E12" s="254"/>
      <c r="F12" s="254"/>
      <c r="G12" s="254"/>
      <c r="H12" s="254"/>
      <c r="I12" s="609" t="str">
        <f>Profile!J22</f>
        <v>iz/kkukpk;Z jk-m-ek-fo|ky;] ihiykn </v>
      </c>
      <c r="J12" s="609"/>
      <c r="K12" s="609"/>
    </row>
    <row r="13" spans="1:11" ht="18.75">
      <c r="A13" s="254"/>
      <c r="B13" s="254"/>
      <c r="C13" s="254"/>
      <c r="D13" s="254"/>
      <c r="E13" s="254"/>
      <c r="F13" s="254"/>
      <c r="G13" s="254"/>
      <c r="H13" s="254"/>
      <c r="I13" s="609" t="str">
        <f>Profile!J23</f>
        <v>vkWfQl vkbZ-Mh- 11700</v>
      </c>
      <c r="J13" s="609"/>
      <c r="K13" s="609"/>
    </row>
    <row r="14" spans="1:11" ht="12.75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</row>
    <row r="15" spans="1:11" ht="12.75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</row>
    <row r="16" spans="1:11" ht="12.75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610">
        <v>23</v>
      </c>
    </row>
    <row r="17" spans="1:11" ht="12.75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611"/>
    </row>
    <row r="18" spans="1:11" ht="15.75">
      <c r="A18" s="254"/>
      <c r="B18" s="254"/>
      <c r="C18" s="254"/>
      <c r="D18" s="254"/>
      <c r="E18" s="254"/>
      <c r="F18" s="254"/>
      <c r="G18" s="254"/>
      <c r="H18" s="254"/>
      <c r="I18" s="612"/>
      <c r="J18" s="612"/>
      <c r="K18" s="612"/>
    </row>
  </sheetData>
  <sheetProtection/>
  <mergeCells count="10">
    <mergeCell ref="A1:J1"/>
    <mergeCell ref="D3:E3"/>
    <mergeCell ref="I13:K13"/>
    <mergeCell ref="K16:K17"/>
    <mergeCell ref="I18:K18"/>
    <mergeCell ref="A2:K2"/>
    <mergeCell ref="B5:B7"/>
    <mergeCell ref="A8:G8"/>
    <mergeCell ref="I11:K11"/>
    <mergeCell ref="I12:K12"/>
  </mergeCells>
  <printOptions horizontalCentered="1"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U20"/>
  <sheetViews>
    <sheetView zoomScaleSheetLayoutView="115" zoomScalePageLayoutView="0" workbookViewId="0" topLeftCell="A1">
      <selection activeCell="A4" sqref="A4:H4"/>
    </sheetView>
  </sheetViews>
  <sheetFormatPr defaultColWidth="9.140625" defaultRowHeight="12.75"/>
  <cols>
    <col min="1" max="1" width="4.57421875" style="127" bestFit="1" customWidth="1"/>
    <col min="2" max="2" width="12.8515625" style="127" customWidth="1"/>
    <col min="3" max="3" width="18.7109375" style="127" customWidth="1"/>
    <col min="4" max="4" width="20.57421875" style="127" customWidth="1"/>
    <col min="5" max="5" width="16.00390625" style="127" customWidth="1"/>
    <col min="6" max="6" width="20.140625" style="127" customWidth="1"/>
    <col min="7" max="8" width="17.8515625" style="127" customWidth="1"/>
    <col min="9" max="16384" width="9.140625" style="127" customWidth="1"/>
  </cols>
  <sheetData>
    <row r="1" spans="1:21" ht="60.75" customHeight="1">
      <c r="A1" s="621" t="s">
        <v>524</v>
      </c>
      <c r="B1" s="621"/>
      <c r="C1" s="621"/>
      <c r="D1" s="621"/>
      <c r="E1" s="621"/>
      <c r="F1" s="621"/>
      <c r="G1" s="621"/>
      <c r="H1" s="621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</row>
    <row r="2" spans="1:8" ht="23.25">
      <c r="A2" s="416" t="str">
        <f>Profile!C2</f>
        <v>dk;kZy; iz/kkukpk;Z jktdh; mPp ek/;fed fo|ky; ihiykn ¼ukxkSj½</v>
      </c>
      <c r="B2" s="416"/>
      <c r="C2" s="416"/>
      <c r="D2" s="416"/>
      <c r="E2" s="416"/>
      <c r="F2" s="416"/>
      <c r="G2" s="416"/>
      <c r="H2" s="416"/>
    </row>
    <row r="3" spans="1:8" s="128" customFormat="1" ht="23.25">
      <c r="A3" s="416" t="s">
        <v>104</v>
      </c>
      <c r="B3" s="416"/>
      <c r="C3" s="416"/>
      <c r="D3" s="416"/>
      <c r="E3" s="416"/>
      <c r="F3" s="416"/>
      <c r="G3" s="417"/>
      <c r="H3" s="129">
        <f>Profile!C4</f>
        <v>1</v>
      </c>
    </row>
    <row r="4" spans="1:8" s="128" customFormat="1" ht="20.25">
      <c r="A4" s="420" t="s">
        <v>113</v>
      </c>
      <c r="B4" s="420"/>
      <c r="C4" s="420"/>
      <c r="D4" s="420"/>
      <c r="E4" s="420"/>
      <c r="F4" s="420"/>
      <c r="G4" s="420"/>
      <c r="H4" s="420"/>
    </row>
    <row r="5" spans="1:8" s="128" customFormat="1" ht="21">
      <c r="A5" s="130" t="s">
        <v>100</v>
      </c>
      <c r="B5" s="130"/>
      <c r="C5" s="130"/>
      <c r="D5" s="421" t="str">
        <f>Profile!C5</f>
        <v>2202-02-109-(01)-[00]-01</v>
      </c>
      <c r="E5" s="421"/>
      <c r="F5" s="131" t="str">
        <f>Profile!G5</f>
        <v>NON  PLAN</v>
      </c>
      <c r="G5" s="130"/>
      <c r="H5" s="130"/>
    </row>
    <row r="6" spans="1:8" s="128" customFormat="1" ht="31.5">
      <c r="A6" s="414" t="s">
        <v>0</v>
      </c>
      <c r="B6" s="414" t="s">
        <v>103</v>
      </c>
      <c r="C6" s="414" t="s">
        <v>42</v>
      </c>
      <c r="D6" s="414" t="s">
        <v>290</v>
      </c>
      <c r="E6" s="414" t="s">
        <v>293</v>
      </c>
      <c r="F6" s="414" t="s">
        <v>384</v>
      </c>
      <c r="G6" s="132" t="s">
        <v>291</v>
      </c>
      <c r="H6" s="132" t="s">
        <v>294</v>
      </c>
    </row>
    <row r="7" spans="1:8" s="128" customFormat="1" ht="15.75">
      <c r="A7" s="415"/>
      <c r="B7" s="415"/>
      <c r="C7" s="415"/>
      <c r="D7" s="415"/>
      <c r="E7" s="415"/>
      <c r="F7" s="415"/>
      <c r="G7" s="132" t="s">
        <v>101</v>
      </c>
      <c r="H7" s="132" t="s">
        <v>102</v>
      </c>
    </row>
    <row r="8" spans="1:8" s="128" customFormat="1" ht="12.7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</row>
    <row r="9" spans="1:8" ht="105.75" customHeight="1">
      <c r="A9" s="134">
        <v>1</v>
      </c>
      <c r="B9" s="134">
        <f>Profile!G4</f>
        <v>11700</v>
      </c>
      <c r="C9" s="135" t="str">
        <f>Profile!C3</f>
        <v>jktdh; mPp ek/;fed fo|ky; ihiykn ¼ukxkSj½</v>
      </c>
      <c r="D9" s="136">
        <f>Profile!K14</f>
        <v>5336000</v>
      </c>
      <c r="E9" s="136">
        <f>Profile!K15</f>
        <v>2226088</v>
      </c>
      <c r="F9" s="136">
        <f>G9-E9</f>
        <v>5898947</v>
      </c>
      <c r="G9" s="136">
        <f>'P8G1'!M93</f>
        <v>8125035</v>
      </c>
      <c r="H9" s="136">
        <f>D9-G9</f>
        <v>-2789035</v>
      </c>
    </row>
    <row r="10" spans="1:8" ht="12.75">
      <c r="A10" s="137"/>
      <c r="B10" s="137"/>
      <c r="C10" s="137"/>
      <c r="D10" s="137"/>
      <c r="E10" s="137"/>
      <c r="F10" s="137"/>
      <c r="G10" s="137"/>
      <c r="H10" s="137"/>
    </row>
    <row r="11" spans="1:8" ht="12.75">
      <c r="A11" s="137"/>
      <c r="B11" s="137"/>
      <c r="C11" s="137"/>
      <c r="D11" s="137"/>
      <c r="E11" s="137"/>
      <c r="F11" s="137"/>
      <c r="G11" s="137"/>
      <c r="H11" s="137"/>
    </row>
    <row r="12" spans="1:8" ht="12.75">
      <c r="A12" s="137"/>
      <c r="B12" s="137"/>
      <c r="C12" s="137"/>
      <c r="D12" s="137"/>
      <c r="E12" s="137"/>
      <c r="F12" s="137"/>
      <c r="G12" s="137"/>
      <c r="H12" s="137"/>
    </row>
    <row r="13" spans="1:8" ht="15.75">
      <c r="A13" s="137"/>
      <c r="B13" s="137"/>
      <c r="C13" s="137"/>
      <c r="D13" s="137"/>
      <c r="E13" s="137"/>
      <c r="F13" s="137"/>
      <c r="G13" s="418" t="str">
        <f>Profile!J21</f>
        <v>js[kk 'kekZ</v>
      </c>
      <c r="H13" s="418"/>
    </row>
    <row r="14" spans="1:8" ht="18">
      <c r="A14" s="137"/>
      <c r="B14" s="137"/>
      <c r="C14" s="137"/>
      <c r="D14" s="137"/>
      <c r="E14" s="138">
        <v>1</v>
      </c>
      <c r="F14" s="137"/>
      <c r="G14" s="418" t="str">
        <f>Profile!J22</f>
        <v>iz/kkukpk;Z jk-m-ek-fo|ky;] ihiykn </v>
      </c>
      <c r="H14" s="418"/>
    </row>
    <row r="15" spans="1:8" ht="15.75">
      <c r="A15" s="137"/>
      <c r="B15" s="137"/>
      <c r="C15" s="137"/>
      <c r="D15" s="137"/>
      <c r="E15" s="137"/>
      <c r="F15" s="137"/>
      <c r="G15" s="418" t="str">
        <f>Profile!J23</f>
        <v>vkWfQl vkbZ-Mh- 11700</v>
      </c>
      <c r="H15" s="418"/>
    </row>
    <row r="20" spans="1:8" ht="54" customHeight="1">
      <c r="A20" s="419" t="s">
        <v>393</v>
      </c>
      <c r="B20" s="419"/>
      <c r="C20" s="419"/>
      <c r="D20" s="419"/>
      <c r="E20" s="419"/>
      <c r="F20" s="419"/>
      <c r="G20" s="419"/>
      <c r="H20" s="419"/>
    </row>
  </sheetData>
  <sheetProtection/>
  <mergeCells count="15">
    <mergeCell ref="A1:H1"/>
    <mergeCell ref="A20:H20"/>
    <mergeCell ref="G15:H15"/>
    <mergeCell ref="A2:H2"/>
    <mergeCell ref="A4:H4"/>
    <mergeCell ref="A6:A7"/>
    <mergeCell ref="B6:B7"/>
    <mergeCell ref="C6:C7"/>
    <mergeCell ref="D5:E5"/>
    <mergeCell ref="D6:D7"/>
    <mergeCell ref="E6:E7"/>
    <mergeCell ref="F6:F7"/>
    <mergeCell ref="A3:G3"/>
    <mergeCell ref="G13:H13"/>
    <mergeCell ref="G14:H1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headerFooter>
    <oddFooter>&amp;C&amp;Z&amp;F&amp;R&amp;A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U40"/>
  <sheetViews>
    <sheetView zoomScaleSheetLayoutView="100" zoomScalePageLayoutView="0" workbookViewId="0" topLeftCell="A3">
      <selection activeCell="A3" sqref="A3:J3"/>
    </sheetView>
  </sheetViews>
  <sheetFormatPr defaultColWidth="9.140625" defaultRowHeight="12.75"/>
  <cols>
    <col min="1" max="1" width="5.28125" style="8" customWidth="1"/>
    <col min="2" max="2" width="6.7109375" style="8" customWidth="1"/>
    <col min="3" max="3" width="11.7109375" style="8" customWidth="1"/>
    <col min="4" max="4" width="25.7109375" style="8" customWidth="1"/>
    <col min="5" max="5" width="12.140625" style="8" customWidth="1"/>
    <col min="6" max="6" width="13.421875" style="8" customWidth="1"/>
    <col min="7" max="7" width="14.57421875" style="8" customWidth="1"/>
    <col min="8" max="8" width="13.57421875" style="8" customWidth="1"/>
    <col min="9" max="9" width="15.421875" style="8" customWidth="1"/>
    <col min="10" max="10" width="15.28125" style="8" customWidth="1"/>
    <col min="11" max="53" width="9.140625" style="8" customWidth="1"/>
    <col min="54" max="54" width="15.00390625" style="8" customWidth="1"/>
    <col min="55" max="55" width="9.421875" style="8" customWidth="1"/>
    <col min="56" max="56" width="13.421875" style="8" customWidth="1"/>
    <col min="57" max="57" width="7.28125" style="8" customWidth="1"/>
    <col min="58" max="58" width="13.28125" style="8" customWidth="1"/>
    <col min="59" max="59" width="13.57421875" style="8" customWidth="1"/>
    <col min="60" max="60" width="13.421875" style="8" customWidth="1"/>
    <col min="61" max="61" width="13.00390625" style="8" customWidth="1"/>
    <col min="62" max="62" width="10.57421875" style="8" customWidth="1"/>
    <col min="63" max="63" width="12.421875" style="8" customWidth="1"/>
    <col min="64" max="64" width="11.8515625" style="8" customWidth="1"/>
    <col min="65" max="65" width="10.7109375" style="8" customWidth="1"/>
    <col min="66" max="16384" width="9.140625" style="8" customWidth="1"/>
  </cols>
  <sheetData>
    <row r="1" spans="1:21" ht="60.75" customHeight="1">
      <c r="A1" s="621" t="s">
        <v>524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</row>
    <row r="2" spans="1:5" ht="30.75" hidden="1">
      <c r="A2" s="422" t="s">
        <v>54</v>
      </c>
      <c r="B2" s="422"/>
      <c r="C2" s="422"/>
      <c r="D2" s="422"/>
      <c r="E2" s="9"/>
    </row>
    <row r="3" spans="1:21" ht="60.75" customHeight="1">
      <c r="A3" s="621" t="s">
        <v>524</v>
      </c>
      <c r="B3" s="621"/>
      <c r="C3" s="621"/>
      <c r="D3" s="621"/>
      <c r="E3" s="621"/>
      <c r="F3" s="621"/>
      <c r="G3" s="621"/>
      <c r="H3" s="621"/>
      <c r="I3" s="621"/>
      <c r="J3" s="621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</row>
    <row r="4" spans="1:10" ht="21.75" customHeight="1">
      <c r="A4" s="423" t="str">
        <f>Profile!C2</f>
        <v>dk;kZy; iz/kkukpk;Z jktdh; mPp ek/;fed fo|ky; ihiykn ¼ukxkSj½</v>
      </c>
      <c r="B4" s="423"/>
      <c r="C4" s="423"/>
      <c r="D4" s="423"/>
      <c r="E4" s="423"/>
      <c r="F4" s="423"/>
      <c r="G4" s="423"/>
      <c r="H4" s="423"/>
      <c r="I4" s="423"/>
      <c r="J4" s="423"/>
    </row>
    <row r="5" spans="1:10" ht="19.5" customHeight="1">
      <c r="A5" s="424" t="s">
        <v>55</v>
      </c>
      <c r="B5" s="424"/>
      <c r="C5" s="424"/>
      <c r="D5" s="424"/>
      <c r="E5" s="424"/>
      <c r="F5" s="424"/>
      <c r="G5" s="424"/>
      <c r="H5" s="424"/>
      <c r="I5" s="424"/>
      <c r="J5" s="53">
        <f>Profile!C4</f>
        <v>1</v>
      </c>
    </row>
    <row r="6" spans="1:10" ht="19.5" customHeight="1">
      <c r="A6" s="424" t="s">
        <v>308</v>
      </c>
      <c r="B6" s="424"/>
      <c r="C6" s="424"/>
      <c r="D6" s="424"/>
      <c r="E6" s="424"/>
      <c r="F6" s="424"/>
      <c r="G6" s="424"/>
      <c r="H6" s="424"/>
      <c r="I6" s="424"/>
      <c r="J6" s="424"/>
    </row>
    <row r="7" spans="1:10" ht="22.5" customHeight="1">
      <c r="A7" s="425" t="s">
        <v>114</v>
      </c>
      <c r="B7" s="425"/>
      <c r="C7" s="425"/>
      <c r="D7" s="426" t="str">
        <f>Profile!C5</f>
        <v>2202-02-109-(01)-[00]-01</v>
      </c>
      <c r="E7" s="426"/>
      <c r="F7" s="426"/>
      <c r="G7" s="95" t="str">
        <f>Profile!G5</f>
        <v>NON  PLAN</v>
      </c>
      <c r="H7" s="88" t="s">
        <v>288</v>
      </c>
      <c r="I7" s="87">
        <f>Profile!G4</f>
        <v>11700</v>
      </c>
      <c r="J7" s="86"/>
    </row>
    <row r="8" spans="1:10" s="10" customFormat="1" ht="15" customHeight="1">
      <c r="A8" s="427" t="s">
        <v>53</v>
      </c>
      <c r="B8" s="427" t="s">
        <v>1</v>
      </c>
      <c r="C8" s="431" t="s">
        <v>287</v>
      </c>
      <c r="D8" s="427" t="s">
        <v>37</v>
      </c>
      <c r="E8" s="427" t="s">
        <v>295</v>
      </c>
      <c r="F8" s="427" t="s">
        <v>296</v>
      </c>
      <c r="G8" s="427" t="s">
        <v>297</v>
      </c>
      <c r="H8" s="427"/>
      <c r="I8" s="427" t="s">
        <v>298</v>
      </c>
      <c r="J8" s="427" t="s">
        <v>56</v>
      </c>
    </row>
    <row r="9" spans="1:10" s="10" customFormat="1" ht="38.25" customHeight="1">
      <c r="A9" s="427"/>
      <c r="B9" s="427"/>
      <c r="C9" s="432"/>
      <c r="D9" s="427"/>
      <c r="E9" s="427"/>
      <c r="F9" s="427"/>
      <c r="G9" s="50" t="s">
        <v>65</v>
      </c>
      <c r="H9" s="50" t="s">
        <v>66</v>
      </c>
      <c r="I9" s="427"/>
      <c r="J9" s="427"/>
    </row>
    <row r="10" spans="1:10" s="10" customFormat="1" ht="12.75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</row>
    <row r="11" spans="1:10" s="11" customFormat="1" ht="18.75" customHeight="1">
      <c r="A11" s="94">
        <f>Profile!A9</f>
        <v>1</v>
      </c>
      <c r="B11" s="428" t="str">
        <f>Profile!C5</f>
        <v>2202-02-109-(01)-[00]-01</v>
      </c>
      <c r="C11" s="428" t="str">
        <f>Profile!G5</f>
        <v>NON  PLAN</v>
      </c>
      <c r="D11" s="85" t="str">
        <f>Profile!B9</f>
        <v>iz/kkukpk;Z</v>
      </c>
      <c r="E11" s="89" t="str">
        <f>Profile!C9</f>
        <v>6600(17)</v>
      </c>
      <c r="F11" s="89">
        <f>Profile!D9</f>
        <v>1</v>
      </c>
      <c r="G11" s="89">
        <f>Profile!E9</f>
        <v>1</v>
      </c>
      <c r="H11" s="89">
        <f>Profile!F9</f>
        <v>0</v>
      </c>
      <c r="I11" s="89">
        <f>F11-(G11+H11)</f>
        <v>0</v>
      </c>
      <c r="J11" s="89"/>
    </row>
    <row r="12" spans="1:10" s="11" customFormat="1" ht="18.75" customHeight="1">
      <c r="A12" s="94">
        <f>Profile!A10</f>
        <v>2</v>
      </c>
      <c r="B12" s="429"/>
      <c r="C12" s="429"/>
      <c r="D12" s="85" t="str">
        <f>Profile!B10</f>
        <v>iz/kkuk/;kid</v>
      </c>
      <c r="E12" s="89" t="str">
        <f>Profile!C10</f>
        <v>5400(15)</v>
      </c>
      <c r="F12" s="89">
        <f>Profile!D10</f>
        <v>0</v>
      </c>
      <c r="G12" s="89">
        <f>Profile!E10</f>
        <v>0</v>
      </c>
      <c r="H12" s="89">
        <f>Profile!F10</f>
        <v>0</v>
      </c>
      <c r="I12" s="89">
        <f aca="true" t="shared" si="0" ref="I12:I29">F12-(G12+H12)</f>
        <v>0</v>
      </c>
      <c r="J12" s="89"/>
    </row>
    <row r="13" spans="1:10" s="11" customFormat="1" ht="18.75" customHeight="1">
      <c r="A13" s="94">
        <f>Profile!A11</f>
        <v>3</v>
      </c>
      <c r="B13" s="429"/>
      <c r="C13" s="429"/>
      <c r="D13" s="85" t="str">
        <f>Profile!B11</f>
        <v>O;k[;krk</v>
      </c>
      <c r="E13" s="89" t="str">
        <f>Profile!C11</f>
        <v>4800(14)</v>
      </c>
      <c r="F13" s="89">
        <f>Profile!D11</f>
        <v>0</v>
      </c>
      <c r="G13" s="89">
        <f>Profile!E11</f>
        <v>0</v>
      </c>
      <c r="H13" s="89">
        <f>Profile!F11</f>
        <v>0</v>
      </c>
      <c r="I13" s="89">
        <f t="shared" si="0"/>
        <v>0</v>
      </c>
      <c r="J13" s="89"/>
    </row>
    <row r="14" spans="1:10" s="11" customFormat="1" ht="18.75" customHeight="1">
      <c r="A14" s="94">
        <f>Profile!A12</f>
        <v>4</v>
      </c>
      <c r="B14" s="429"/>
      <c r="C14" s="429"/>
      <c r="D14" s="85" t="str">
        <f>Profile!B12</f>
        <v>'kkjhfjd f'k{kd Js.kh k</v>
      </c>
      <c r="E14" s="89" t="str">
        <f>Profile!C12</f>
        <v>4800(14)</v>
      </c>
      <c r="F14" s="89">
        <f>Profile!D12</f>
        <v>0</v>
      </c>
      <c r="G14" s="89">
        <f>Profile!E12</f>
        <v>0</v>
      </c>
      <c r="H14" s="89">
        <f>Profile!F12</f>
        <v>0</v>
      </c>
      <c r="I14" s="89">
        <f t="shared" si="0"/>
        <v>0</v>
      </c>
      <c r="J14" s="89"/>
    </row>
    <row r="15" spans="1:10" s="11" customFormat="1" ht="18.75" customHeight="1">
      <c r="A15" s="94">
        <f>Profile!A13</f>
        <v>5</v>
      </c>
      <c r="B15" s="429"/>
      <c r="C15" s="429"/>
      <c r="D15" s="85" t="str">
        <f>Profile!B13</f>
        <v>lgk- dk;kZ- v/kh{kd</v>
      </c>
      <c r="E15" s="89" t="str">
        <f>Profile!C13</f>
        <v>3600(12)</v>
      </c>
      <c r="F15" s="89">
        <f>Profile!D13</f>
        <v>0</v>
      </c>
      <c r="G15" s="89">
        <f>Profile!E13</f>
        <v>0</v>
      </c>
      <c r="H15" s="89">
        <f>Profile!F13</f>
        <v>0</v>
      </c>
      <c r="I15" s="89">
        <f t="shared" si="0"/>
        <v>0</v>
      </c>
      <c r="J15" s="89"/>
    </row>
    <row r="16" spans="1:10" s="11" customFormat="1" ht="18.75" customHeight="1">
      <c r="A16" s="94">
        <f>Profile!A14</f>
        <v>6</v>
      </c>
      <c r="B16" s="429"/>
      <c r="C16" s="429"/>
      <c r="D16" s="85" t="str">
        <f>Profile!B14</f>
        <v>ofj"B v/;kid </v>
      </c>
      <c r="E16" s="89" t="str">
        <f>Profile!C14</f>
        <v>4200(13)</v>
      </c>
      <c r="F16" s="89">
        <f>Profile!D14</f>
        <v>4</v>
      </c>
      <c r="G16" s="89">
        <f>Profile!E14</f>
        <v>2</v>
      </c>
      <c r="H16" s="89">
        <f>Profile!F14</f>
        <v>2</v>
      </c>
      <c r="I16" s="89">
        <f t="shared" si="0"/>
        <v>0</v>
      </c>
      <c r="J16" s="89"/>
    </row>
    <row r="17" spans="1:10" s="11" customFormat="1" ht="18.75" customHeight="1">
      <c r="A17" s="94">
        <f>Profile!A15</f>
        <v>7</v>
      </c>
      <c r="B17" s="429"/>
      <c r="C17" s="429"/>
      <c r="D17" s="85" t="str">
        <f>Profile!B15</f>
        <v>'kkjhfjd f'k{kd Js.kh kk</v>
      </c>
      <c r="E17" s="89" t="str">
        <f>Profile!C15</f>
        <v>4200(13)</v>
      </c>
      <c r="F17" s="89">
        <f>Profile!D15</f>
        <v>0</v>
      </c>
      <c r="G17" s="89">
        <f>Profile!E15</f>
        <v>0</v>
      </c>
      <c r="H17" s="89">
        <f>Profile!F15</f>
        <v>0</v>
      </c>
      <c r="I17" s="89">
        <f t="shared" si="0"/>
        <v>0</v>
      </c>
      <c r="J17" s="89"/>
    </row>
    <row r="18" spans="1:10" s="11" customFormat="1" ht="18.75" customHeight="1">
      <c r="A18" s="94">
        <f>Profile!A16</f>
        <v>8</v>
      </c>
      <c r="B18" s="429"/>
      <c r="C18" s="429"/>
      <c r="D18" s="85" t="str">
        <f>Profile!B16</f>
        <v>iq- v/;{k Js.kh kk</v>
      </c>
      <c r="E18" s="89" t="str">
        <f>Profile!C16</f>
        <v>4200(13)</v>
      </c>
      <c r="F18" s="89">
        <f>Profile!D16</f>
        <v>0</v>
      </c>
      <c r="G18" s="89">
        <f>Profile!E16</f>
        <v>0</v>
      </c>
      <c r="H18" s="89">
        <f>Profile!F16</f>
        <v>0</v>
      </c>
      <c r="I18" s="89">
        <f t="shared" si="0"/>
        <v>0</v>
      </c>
      <c r="J18" s="89"/>
    </row>
    <row r="19" spans="1:10" s="11" customFormat="1" ht="18.75" customHeight="1">
      <c r="A19" s="94">
        <f>Profile!A17</f>
        <v>9</v>
      </c>
      <c r="B19" s="429"/>
      <c r="C19" s="429"/>
      <c r="D19" s="85" t="str">
        <f>Profile!B17</f>
        <v>iz-'kk-lgk- kk</v>
      </c>
      <c r="E19" s="89" t="str">
        <f>Profile!C17</f>
        <v>3600(12)</v>
      </c>
      <c r="F19" s="89">
        <f>Profile!D17</f>
        <v>0</v>
      </c>
      <c r="G19" s="89">
        <f>Profile!E17</f>
        <v>0</v>
      </c>
      <c r="H19" s="89">
        <f>Profile!F17</f>
        <v>0</v>
      </c>
      <c r="I19" s="89">
        <f t="shared" si="0"/>
        <v>0</v>
      </c>
      <c r="J19" s="89"/>
    </row>
    <row r="20" spans="1:10" s="11" customFormat="1" ht="18.75" customHeight="1">
      <c r="A20" s="94">
        <f>Profile!A18</f>
        <v>10</v>
      </c>
      <c r="B20" s="429"/>
      <c r="C20" s="429"/>
      <c r="D20" s="85" t="str">
        <f>Profile!B18</f>
        <v>fyfid xzsM k </v>
      </c>
      <c r="E20" s="89" t="str">
        <f>Profile!C18</f>
        <v>2800(10)</v>
      </c>
      <c r="F20" s="89">
        <f>Profile!D18</f>
        <v>1</v>
      </c>
      <c r="G20" s="89">
        <f>Profile!E18</f>
        <v>1</v>
      </c>
      <c r="H20" s="89">
        <f>Profile!F18</f>
        <v>0</v>
      </c>
      <c r="I20" s="89">
        <f t="shared" si="0"/>
        <v>0</v>
      </c>
      <c r="J20" s="89"/>
    </row>
    <row r="21" spans="1:10" s="11" customFormat="1" ht="18.75" customHeight="1">
      <c r="A21" s="94">
        <f>Profile!A19</f>
        <v>11</v>
      </c>
      <c r="B21" s="429"/>
      <c r="C21" s="429"/>
      <c r="D21" s="85" t="str">
        <f>Profile!B19</f>
        <v>'kk- f'k{kd Js.kh kkk</v>
      </c>
      <c r="E21" s="89" t="str">
        <f>Profile!C19</f>
        <v>3600(12)</v>
      </c>
      <c r="F21" s="89">
        <f>Profile!D19</f>
        <v>1</v>
      </c>
      <c r="G21" s="89">
        <f>Profile!E19</f>
        <v>1</v>
      </c>
      <c r="H21" s="89">
        <f>Profile!F19</f>
        <v>0</v>
      </c>
      <c r="I21" s="89">
        <f t="shared" si="0"/>
        <v>0</v>
      </c>
      <c r="J21" s="89"/>
    </row>
    <row r="22" spans="1:10" s="11" customFormat="1" ht="18.75" customHeight="1">
      <c r="A22" s="94">
        <f>Profile!A20</f>
        <v>12</v>
      </c>
      <c r="B22" s="429"/>
      <c r="C22" s="429"/>
      <c r="D22" s="85" t="str">
        <f>Profile!B20</f>
        <v>v/;kid</v>
      </c>
      <c r="E22" s="89" t="str">
        <f>Profile!C20</f>
        <v>3600(12)</v>
      </c>
      <c r="F22" s="89">
        <f>Profile!D20</f>
        <v>5</v>
      </c>
      <c r="G22" s="89">
        <f>Profile!E20</f>
        <v>4</v>
      </c>
      <c r="H22" s="89">
        <f>Profile!F20</f>
        <v>1</v>
      </c>
      <c r="I22" s="89">
        <f t="shared" si="0"/>
        <v>0</v>
      </c>
      <c r="J22" s="89"/>
    </row>
    <row r="23" spans="1:10" s="11" customFormat="1" ht="18.75" customHeight="1">
      <c r="A23" s="94">
        <f>Profile!A21</f>
        <v>13</v>
      </c>
      <c r="B23" s="429"/>
      <c r="C23" s="429"/>
      <c r="D23" s="85" t="str">
        <f>Profile!B21</f>
        <v>iq- v/;{k Js.kh kkk</v>
      </c>
      <c r="E23" s="89" t="str">
        <f>Profile!C21</f>
        <v>3600(12)</v>
      </c>
      <c r="F23" s="89">
        <f>Profile!D21</f>
        <v>0</v>
      </c>
      <c r="G23" s="89">
        <f>Profile!E21</f>
        <v>0</v>
      </c>
      <c r="H23" s="89">
        <f>Profile!F21</f>
        <v>0</v>
      </c>
      <c r="I23" s="89">
        <f t="shared" si="0"/>
        <v>0</v>
      </c>
      <c r="J23" s="89"/>
    </row>
    <row r="24" spans="1:10" s="11" customFormat="1" ht="18.75" customHeight="1">
      <c r="A24" s="94">
        <f>Profile!A22</f>
        <v>14</v>
      </c>
      <c r="B24" s="429"/>
      <c r="C24" s="429"/>
      <c r="D24" s="85" t="str">
        <f>Profile!B22</f>
        <v>iz-'kk-lgk- Js.kh kkk</v>
      </c>
      <c r="E24" s="89" t="str">
        <f>Profile!C22</f>
        <v>2800(10)</v>
      </c>
      <c r="F24" s="89">
        <f>Profile!D22</f>
        <v>0</v>
      </c>
      <c r="G24" s="89">
        <f>Profile!E22</f>
        <v>0</v>
      </c>
      <c r="H24" s="89">
        <f>Profile!F22</f>
        <v>0</v>
      </c>
      <c r="I24" s="89">
        <f t="shared" si="0"/>
        <v>0</v>
      </c>
      <c r="J24" s="89"/>
    </row>
    <row r="25" spans="1:10" s="11" customFormat="1" ht="18.75" customHeight="1">
      <c r="A25" s="94">
        <f>Profile!A23</f>
        <v>15</v>
      </c>
      <c r="B25" s="429"/>
      <c r="C25" s="429"/>
      <c r="D25" s="85" t="str">
        <f>Profile!B23</f>
        <v>fyfid xzsM kk</v>
      </c>
      <c r="E25" s="89" t="str">
        <f>Profile!C23</f>
        <v>2400(9)</v>
      </c>
      <c r="F25" s="89">
        <f>Profile!D23</f>
        <v>1</v>
      </c>
      <c r="G25" s="89">
        <f>Profile!E23</f>
        <v>0</v>
      </c>
      <c r="H25" s="89">
        <f>Profile!F23</f>
        <v>0</v>
      </c>
      <c r="I25" s="89">
        <f t="shared" si="0"/>
        <v>1</v>
      </c>
      <c r="J25" s="89"/>
    </row>
    <row r="26" spans="1:10" s="11" customFormat="1" ht="18.75" customHeight="1">
      <c r="A26" s="94">
        <f>Profile!A24</f>
        <v>16</v>
      </c>
      <c r="B26" s="429"/>
      <c r="C26" s="429"/>
      <c r="D26" s="85" t="str">
        <f>Profile!B24</f>
        <v>fQYM eSu</v>
      </c>
      <c r="E26" s="89" t="str">
        <f>Profile!C24</f>
        <v>2400(9)</v>
      </c>
      <c r="F26" s="89">
        <f>Profile!D24</f>
        <v>0</v>
      </c>
      <c r="G26" s="89">
        <f>Profile!E24</f>
        <v>0</v>
      </c>
      <c r="H26" s="89">
        <f>Profile!F24</f>
        <v>0</v>
      </c>
      <c r="I26" s="89">
        <f t="shared" si="0"/>
        <v>0</v>
      </c>
      <c r="J26" s="89"/>
    </row>
    <row r="27" spans="1:10" s="11" customFormat="1" ht="18.75" customHeight="1">
      <c r="A27" s="94">
        <f>Profile!A25</f>
        <v>17</v>
      </c>
      <c r="B27" s="429"/>
      <c r="C27" s="429"/>
      <c r="D27" s="85" t="str">
        <f>Profile!B25</f>
        <v>iz-'kk- ifjpkjd</v>
      </c>
      <c r="E27" s="89" t="str">
        <f>Profile!C25</f>
        <v>1700(28)</v>
      </c>
      <c r="F27" s="89">
        <f>Profile!D25</f>
        <v>0</v>
      </c>
      <c r="G27" s="89">
        <f>Profile!E25</f>
        <v>0</v>
      </c>
      <c r="H27" s="89">
        <f>Profile!F25</f>
        <v>0</v>
      </c>
      <c r="I27" s="89">
        <f t="shared" si="0"/>
        <v>0</v>
      </c>
      <c r="J27" s="89"/>
    </row>
    <row r="28" spans="1:10" ht="18.75" customHeight="1">
      <c r="A28" s="94">
        <f>Profile!A26</f>
        <v>18</v>
      </c>
      <c r="B28" s="429"/>
      <c r="C28" s="429"/>
      <c r="D28" s="85" t="str">
        <f>Profile!B26</f>
        <v>teknkj</v>
      </c>
      <c r="E28" s="89" t="str">
        <f>Profile!C26</f>
        <v>1700(28)</v>
      </c>
      <c r="F28" s="89">
        <f>Profile!D26</f>
        <v>0</v>
      </c>
      <c r="G28" s="89">
        <f>Profile!E26</f>
        <v>0</v>
      </c>
      <c r="H28" s="89">
        <f>Profile!F26</f>
        <v>0</v>
      </c>
      <c r="I28" s="89">
        <f t="shared" si="0"/>
        <v>0</v>
      </c>
      <c r="J28" s="89"/>
    </row>
    <row r="29" spans="1:10" ht="18.75" customHeight="1">
      <c r="A29" s="94">
        <f>Profile!A27</f>
        <v>19</v>
      </c>
      <c r="B29" s="429"/>
      <c r="C29" s="429"/>
      <c r="D29" s="85" t="str">
        <f>Profile!B27</f>
        <v>prqFkZ Js.kh deZpkjh</v>
      </c>
      <c r="E29" s="89" t="str">
        <f>Profile!C27</f>
        <v>1700(28)</v>
      </c>
      <c r="F29" s="89">
        <f>Profile!D27</f>
        <v>2</v>
      </c>
      <c r="G29" s="89">
        <f>Profile!E27</f>
        <v>1</v>
      </c>
      <c r="H29" s="89">
        <f>Profile!F27</f>
        <v>0</v>
      </c>
      <c r="I29" s="89">
        <f t="shared" si="0"/>
        <v>1</v>
      </c>
      <c r="J29" s="89"/>
    </row>
    <row r="30" spans="1:10" ht="18.75" customHeight="1">
      <c r="A30" s="434" t="s">
        <v>7</v>
      </c>
      <c r="B30" s="435"/>
      <c r="C30" s="435"/>
      <c r="D30" s="435"/>
      <c r="E30" s="436"/>
      <c r="F30" s="49">
        <f>SUM(F11:F29)</f>
        <v>15</v>
      </c>
      <c r="G30" s="49">
        <f>SUM(G11:G29)</f>
        <v>10</v>
      </c>
      <c r="H30" s="49">
        <f>SUM(H11:H29)</f>
        <v>3</v>
      </c>
      <c r="I30" s="49">
        <f>SUM(I11:I29)</f>
        <v>2</v>
      </c>
      <c r="J30" s="49"/>
    </row>
    <row r="33" spans="8:10" ht="15.75">
      <c r="H33" s="430" t="str">
        <f>Profile!J21</f>
        <v>js[kk 'kekZ</v>
      </c>
      <c r="I33" s="430"/>
      <c r="J33" s="430"/>
    </row>
    <row r="34" spans="8:10" ht="15.75">
      <c r="H34" s="430" t="str">
        <f>Profile!J22</f>
        <v>iz/kkukpk;Z jk-m-ek-fo|ky;] ihiykn </v>
      </c>
      <c r="I34" s="430"/>
      <c r="J34" s="430"/>
    </row>
    <row r="35" spans="6:10" ht="18.75">
      <c r="F35" s="64">
        <v>2</v>
      </c>
      <c r="H35" s="430" t="str">
        <f>Profile!J23</f>
        <v>vkWfQl vkbZ-Mh- 11700</v>
      </c>
      <c r="I35" s="430"/>
      <c r="J35" s="430"/>
    </row>
    <row r="40" spans="1:10" ht="59.25" customHeight="1">
      <c r="A40" s="433" t="s">
        <v>393</v>
      </c>
      <c r="B40" s="433"/>
      <c r="C40" s="433"/>
      <c r="D40" s="433"/>
      <c r="E40" s="433"/>
      <c r="F40" s="433"/>
      <c r="G40" s="433"/>
      <c r="H40" s="433"/>
      <c r="I40" s="433"/>
      <c r="J40" s="433"/>
    </row>
  </sheetData>
  <sheetProtection/>
  <mergeCells count="24">
    <mergeCell ref="A40:J40"/>
    <mergeCell ref="A8:A9"/>
    <mergeCell ref="I8:I9"/>
    <mergeCell ref="G8:H8"/>
    <mergeCell ref="F8:F9"/>
    <mergeCell ref="H34:J34"/>
    <mergeCell ref="C11:C29"/>
    <mergeCell ref="A30:E30"/>
    <mergeCell ref="J8:J9"/>
    <mergeCell ref="H33:J33"/>
    <mergeCell ref="D8:D9"/>
    <mergeCell ref="B8:B9"/>
    <mergeCell ref="B11:B29"/>
    <mergeCell ref="H35:J35"/>
    <mergeCell ref="E8:E9"/>
    <mergeCell ref="C8:C9"/>
    <mergeCell ref="A2:D2"/>
    <mergeCell ref="A4:J4"/>
    <mergeCell ref="A6:J6"/>
    <mergeCell ref="A7:C7"/>
    <mergeCell ref="D7:F7"/>
    <mergeCell ref="A5:I5"/>
    <mergeCell ref="A1:U1"/>
    <mergeCell ref="A3:J3"/>
  </mergeCells>
  <printOptions horizontalCentered="1"/>
  <pageMargins left="0.31496062992125984" right="0.11811023622047245" top="0.1968503937007874" bottom="0.15748031496062992" header="0.31496062992125984" footer="0.11811023622047245"/>
  <pageSetup fitToHeight="1" fitToWidth="1" horizontalDpi="300" verticalDpi="300" orientation="landscape" paperSize="9" scale="95" r:id="rId1"/>
  <headerFooter alignWithMargins="0">
    <oddFooter>&amp;C&amp;Z&amp;F&amp;R&amp;A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U38"/>
  <sheetViews>
    <sheetView zoomScaleSheetLayoutView="100" zoomScalePageLayoutView="0" workbookViewId="0" topLeftCell="A1">
      <selection activeCell="A1" sqref="A1:R1"/>
    </sheetView>
  </sheetViews>
  <sheetFormatPr defaultColWidth="9.140625" defaultRowHeight="12.75"/>
  <cols>
    <col min="1" max="1" width="5.57421875" style="0" customWidth="1"/>
    <col min="2" max="2" width="5.421875" style="0" customWidth="1"/>
    <col min="3" max="3" width="5.28125" style="0" customWidth="1"/>
    <col min="4" max="4" width="17.57421875" style="0" customWidth="1"/>
    <col min="5" max="5" width="8.57421875" style="0" customWidth="1"/>
    <col min="6" max="6" width="5.8515625" style="0" customWidth="1"/>
    <col min="7" max="7" width="7.421875" style="0" customWidth="1"/>
    <col min="9" max="9" width="6.57421875" style="0" customWidth="1"/>
    <col min="11" max="11" width="7.28125" style="0" customWidth="1"/>
    <col min="12" max="12" width="8.421875" style="0" customWidth="1"/>
    <col min="13" max="13" width="7.00390625" style="0" customWidth="1"/>
    <col min="14" max="14" width="8.28125" style="0" customWidth="1"/>
    <col min="15" max="15" width="7.140625" style="0" customWidth="1"/>
    <col min="17" max="17" width="5.28125" style="0" customWidth="1"/>
  </cols>
  <sheetData>
    <row r="1" spans="1:21" ht="60.75" customHeight="1">
      <c r="A1" s="621" t="s">
        <v>524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2"/>
      <c r="T1" s="622"/>
      <c r="U1" s="622"/>
    </row>
    <row r="2" spans="1:18" ht="23.25">
      <c r="A2" s="457" t="str">
        <f>Profile!C2</f>
        <v>dk;kZy; iz/kkukpk;Z jktdh; mPp ek/;fed fo|ky; ihiykn ¼ukxkSj½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93">
        <f>Profile!C4</f>
        <v>1</v>
      </c>
    </row>
    <row r="3" spans="1:18" ht="20.25">
      <c r="A3" s="458" t="s">
        <v>105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</row>
    <row r="4" spans="1:18" ht="20.25">
      <c r="A4" s="459" t="s">
        <v>226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</row>
    <row r="5" spans="1:18" ht="41.25" customHeight="1">
      <c r="A5" s="437" t="s">
        <v>227</v>
      </c>
      <c r="B5" s="441" t="s">
        <v>292</v>
      </c>
      <c r="C5" s="449" t="s">
        <v>287</v>
      </c>
      <c r="D5" s="437" t="s">
        <v>36</v>
      </c>
      <c r="E5" s="447" t="s">
        <v>107</v>
      </c>
      <c r="F5" s="447" t="s">
        <v>228</v>
      </c>
      <c r="G5" s="447" t="s">
        <v>229</v>
      </c>
      <c r="H5" s="437" t="s">
        <v>230</v>
      </c>
      <c r="I5" s="437" t="s">
        <v>231</v>
      </c>
      <c r="J5" s="437" t="s">
        <v>230</v>
      </c>
      <c r="K5" s="437" t="s">
        <v>232</v>
      </c>
      <c r="L5" s="437" t="s">
        <v>230</v>
      </c>
      <c r="M5" s="437" t="s">
        <v>234</v>
      </c>
      <c r="N5" s="437" t="s">
        <v>233</v>
      </c>
      <c r="O5" s="437" t="s">
        <v>235</v>
      </c>
      <c r="P5" s="437" t="s">
        <v>233</v>
      </c>
      <c r="Q5" s="437" t="s">
        <v>236</v>
      </c>
      <c r="R5" s="437" t="s">
        <v>233</v>
      </c>
    </row>
    <row r="6" spans="1:18" ht="27.75" customHeight="1">
      <c r="A6" s="438"/>
      <c r="B6" s="442"/>
      <c r="C6" s="450"/>
      <c r="D6" s="438"/>
      <c r="E6" s="448"/>
      <c r="F6" s="448"/>
      <c r="G6" s="44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</row>
    <row r="7" spans="1:18" ht="15">
      <c r="A7" s="92">
        <v>1</v>
      </c>
      <c r="B7" s="92">
        <v>2</v>
      </c>
      <c r="C7" s="92">
        <v>3</v>
      </c>
      <c r="D7" s="7">
        <v>4</v>
      </c>
      <c r="E7" s="92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  <c r="N7" s="92">
        <v>14</v>
      </c>
      <c r="O7" s="92">
        <v>15</v>
      </c>
      <c r="P7" s="92">
        <v>16</v>
      </c>
      <c r="Q7" s="92">
        <v>17</v>
      </c>
      <c r="R7" s="92">
        <v>18</v>
      </c>
    </row>
    <row r="8" spans="1:18" ht="15">
      <c r="A8" s="92">
        <v>1</v>
      </c>
      <c r="B8" s="451" t="str">
        <f>Profile!C5</f>
        <v>2202-02-109-(01)-[00]-01</v>
      </c>
      <c r="C8" s="451" t="str">
        <f>Profile!G5</f>
        <v>NON  PLAN</v>
      </c>
      <c r="D8" s="90" t="str">
        <f>Profile!B9</f>
        <v>iz/kkukpk;Z</v>
      </c>
      <c r="E8" s="92" t="str">
        <f>Profile!C9</f>
        <v>6600(17)</v>
      </c>
      <c r="F8" s="92">
        <f>Profile!H9</f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</row>
    <row r="9" spans="1:18" ht="15">
      <c r="A9" s="92">
        <v>2</v>
      </c>
      <c r="B9" s="452"/>
      <c r="C9" s="452"/>
      <c r="D9" s="90" t="str">
        <f>Profile!B10</f>
        <v>iz/kkuk/;kid</v>
      </c>
      <c r="E9" s="92" t="str">
        <f>Profile!C10</f>
        <v>5400(15)</v>
      </c>
      <c r="F9" s="92">
        <f>Profile!H10</f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</row>
    <row r="10" spans="1:18" ht="15">
      <c r="A10" s="92">
        <v>3</v>
      </c>
      <c r="B10" s="452"/>
      <c r="C10" s="452"/>
      <c r="D10" s="90" t="str">
        <f>Profile!B11</f>
        <v>O;k[;krk</v>
      </c>
      <c r="E10" s="92" t="str">
        <f>Profile!C11</f>
        <v>4800(14)</v>
      </c>
      <c r="F10" s="92">
        <f>Profile!H11</f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</row>
    <row r="11" spans="1:18" ht="15">
      <c r="A11" s="92">
        <v>4</v>
      </c>
      <c r="B11" s="452"/>
      <c r="C11" s="452"/>
      <c r="D11" s="90" t="str">
        <f>Profile!B12</f>
        <v>'kkjhfjd f'k{kd Js.kh k</v>
      </c>
      <c r="E11" s="92" t="str">
        <f>Profile!C12</f>
        <v>4800(14)</v>
      </c>
      <c r="F11" s="92">
        <f>Profile!H12</f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</row>
    <row r="12" spans="1:18" ht="15">
      <c r="A12" s="92">
        <v>5</v>
      </c>
      <c r="B12" s="452"/>
      <c r="C12" s="452"/>
      <c r="D12" s="90" t="str">
        <f>Profile!B13</f>
        <v>lgk- dk;kZ- v/kh{kd</v>
      </c>
      <c r="E12" s="92" t="str">
        <f>Profile!C13</f>
        <v>3600(12)</v>
      </c>
      <c r="F12" s="92">
        <f>Profile!H13</f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</row>
    <row r="13" spans="1:18" ht="15">
      <c r="A13" s="92">
        <v>6</v>
      </c>
      <c r="B13" s="452"/>
      <c r="C13" s="452"/>
      <c r="D13" s="90" t="str">
        <f>Profile!B14</f>
        <v>ofj"B v/;kid </v>
      </c>
      <c r="E13" s="92" t="str">
        <f>Profile!C14</f>
        <v>4200(13)</v>
      </c>
      <c r="F13" s="92">
        <f>Profile!H14</f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</row>
    <row r="14" spans="1:18" ht="15">
      <c r="A14" s="92">
        <v>7</v>
      </c>
      <c r="B14" s="452"/>
      <c r="C14" s="452"/>
      <c r="D14" s="90" t="str">
        <f>Profile!B15</f>
        <v>'kkjhfjd f'k{kd Js.kh kk</v>
      </c>
      <c r="E14" s="92" t="str">
        <f>Profile!C15</f>
        <v>4200(13)</v>
      </c>
      <c r="F14" s="92">
        <f>Profile!H15</f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</row>
    <row r="15" spans="1:18" ht="15">
      <c r="A15" s="92">
        <v>8</v>
      </c>
      <c r="B15" s="452"/>
      <c r="C15" s="452"/>
      <c r="D15" s="90" t="str">
        <f>Profile!B16</f>
        <v>iq- v/;{k Js.kh kk</v>
      </c>
      <c r="E15" s="92" t="str">
        <f>Profile!C16</f>
        <v>4200(13)</v>
      </c>
      <c r="F15" s="92">
        <f>Profile!H16</f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ht="15">
      <c r="A16" s="92">
        <v>9</v>
      </c>
      <c r="B16" s="452"/>
      <c r="C16" s="452"/>
      <c r="D16" s="90" t="str">
        <f>Profile!B17</f>
        <v>iz-'kk-lgk- kk</v>
      </c>
      <c r="E16" s="92" t="str">
        <f>Profile!C17</f>
        <v>3600(12)</v>
      </c>
      <c r="F16" s="92">
        <f>Profile!H17</f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</row>
    <row r="17" spans="1:18" ht="15">
      <c r="A17" s="92">
        <v>10</v>
      </c>
      <c r="B17" s="452"/>
      <c r="C17" s="452"/>
      <c r="D17" s="90" t="str">
        <f>Profile!B18</f>
        <v>fyfid xzsM k </v>
      </c>
      <c r="E17" s="92" t="str">
        <f>Profile!C18</f>
        <v>2800(10)</v>
      </c>
      <c r="F17" s="92">
        <f>Profile!H18</f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</row>
    <row r="18" spans="1:18" ht="15">
      <c r="A18" s="92">
        <v>11</v>
      </c>
      <c r="B18" s="452"/>
      <c r="C18" s="452"/>
      <c r="D18" s="90" t="str">
        <f>Profile!B19</f>
        <v>'kk- f'k{kd Js.kh kkk</v>
      </c>
      <c r="E18" s="92" t="str">
        <f>Profile!C19</f>
        <v>3600(12)</v>
      </c>
      <c r="F18" s="92">
        <f>Profile!H19</f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</row>
    <row r="19" spans="1:18" ht="15">
      <c r="A19" s="92">
        <v>12</v>
      </c>
      <c r="B19" s="452"/>
      <c r="C19" s="452"/>
      <c r="D19" s="90" t="str">
        <f>Profile!B20</f>
        <v>v/;kid</v>
      </c>
      <c r="E19" s="92" t="str">
        <f>Profile!C20</f>
        <v>3600(12)</v>
      </c>
      <c r="F19" s="92">
        <f>Profile!H20</f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</row>
    <row r="20" spans="1:18" ht="15">
      <c r="A20" s="92">
        <v>13</v>
      </c>
      <c r="B20" s="452"/>
      <c r="C20" s="452"/>
      <c r="D20" s="90" t="str">
        <f>Profile!B21</f>
        <v>iq- v/;{k Js.kh kkk</v>
      </c>
      <c r="E20" s="92" t="str">
        <f>Profile!C21</f>
        <v>3600(12)</v>
      </c>
      <c r="F20" s="92">
        <f>Profile!H21</f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</row>
    <row r="21" spans="1:18" ht="15">
      <c r="A21" s="92">
        <v>14</v>
      </c>
      <c r="B21" s="452"/>
      <c r="C21" s="452"/>
      <c r="D21" s="90" t="str">
        <f>Profile!B22</f>
        <v>iz-'kk-lgk- Js.kh kkk</v>
      </c>
      <c r="E21" s="92" t="str">
        <f>Profile!C22</f>
        <v>2800(10)</v>
      </c>
      <c r="F21" s="92">
        <f>Profile!H22</f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</row>
    <row r="22" spans="1:18" ht="15">
      <c r="A22" s="92">
        <v>15</v>
      </c>
      <c r="B22" s="452"/>
      <c r="C22" s="452"/>
      <c r="D22" s="90" t="str">
        <f>Profile!B23</f>
        <v>fyfid xzsM kk</v>
      </c>
      <c r="E22" s="92" t="str">
        <f>Profile!C23</f>
        <v>2400(9)</v>
      </c>
      <c r="F22" s="92">
        <f>Profile!H23</f>
        <v>1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</row>
    <row r="23" spans="1:18" ht="15">
      <c r="A23" s="92">
        <v>16</v>
      </c>
      <c r="B23" s="452"/>
      <c r="C23" s="452"/>
      <c r="D23" s="90" t="str">
        <f>Profile!B24</f>
        <v>fQYM eSu</v>
      </c>
      <c r="E23" s="92" t="str">
        <f>Profile!C24</f>
        <v>2400(9)</v>
      </c>
      <c r="F23" s="92">
        <f>Profile!H24</f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</row>
    <row r="24" spans="1:18" ht="15">
      <c r="A24" s="92">
        <v>17</v>
      </c>
      <c r="B24" s="452"/>
      <c r="C24" s="452"/>
      <c r="D24" s="90" t="str">
        <f>Profile!B25</f>
        <v>iz-'kk- ifjpkjd</v>
      </c>
      <c r="E24" s="92" t="str">
        <f>Profile!C25</f>
        <v>1700(28)</v>
      </c>
      <c r="F24" s="92">
        <f>Profile!H25</f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</row>
    <row r="25" spans="1:18" ht="15">
      <c r="A25" s="92">
        <v>18</v>
      </c>
      <c r="B25" s="452"/>
      <c r="C25" s="452"/>
      <c r="D25" s="90" t="str">
        <f>Profile!B26</f>
        <v>teknkj</v>
      </c>
      <c r="E25" s="92" t="str">
        <f>Profile!C26</f>
        <v>1700(28)</v>
      </c>
      <c r="F25" s="92">
        <f>Profile!H26</f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</row>
    <row r="26" spans="1:18" ht="15">
      <c r="A26" s="92">
        <v>19</v>
      </c>
      <c r="B26" s="452"/>
      <c r="C26" s="452"/>
      <c r="D26" s="90" t="str">
        <f>Profile!B27</f>
        <v>prqFkZ Js.kh deZpkjh</v>
      </c>
      <c r="E26" s="92" t="str">
        <f>Profile!C27</f>
        <v>1700(28)</v>
      </c>
      <c r="F26" s="92">
        <f>Profile!H27</f>
        <v>1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</row>
    <row r="27" spans="1:18" ht="12.75">
      <c r="A27" s="2"/>
      <c r="B27" s="444" t="s">
        <v>248</v>
      </c>
      <c r="C27" s="445"/>
      <c r="D27" s="445"/>
      <c r="E27" s="446"/>
      <c r="F27" s="41">
        <f>SUM(F8:F26)</f>
        <v>2</v>
      </c>
      <c r="G27" s="41">
        <f aca="true" t="shared" si="0" ref="G27:R27">SUM(G8:G26)</f>
        <v>0</v>
      </c>
      <c r="H27" s="41">
        <f t="shared" si="0"/>
        <v>0</v>
      </c>
      <c r="I27" s="41">
        <f t="shared" si="0"/>
        <v>0</v>
      </c>
      <c r="J27" s="41">
        <f t="shared" si="0"/>
        <v>0</v>
      </c>
      <c r="K27" s="41">
        <f t="shared" si="0"/>
        <v>0</v>
      </c>
      <c r="L27" s="41">
        <f t="shared" si="0"/>
        <v>0</v>
      </c>
      <c r="M27" s="41">
        <f t="shared" si="0"/>
        <v>0</v>
      </c>
      <c r="N27" s="41">
        <f t="shared" si="0"/>
        <v>0</v>
      </c>
      <c r="O27" s="41">
        <f t="shared" si="0"/>
        <v>0</v>
      </c>
      <c r="P27" s="41">
        <f t="shared" si="0"/>
        <v>0</v>
      </c>
      <c r="Q27" s="41">
        <f t="shared" si="0"/>
        <v>0</v>
      </c>
      <c r="R27" s="41">
        <f t="shared" si="0"/>
        <v>0</v>
      </c>
    </row>
    <row r="28" spans="1:18" ht="41.25" customHeight="1">
      <c r="A28" s="453" t="s">
        <v>109</v>
      </c>
      <c r="B28" s="455" t="s">
        <v>110</v>
      </c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</row>
    <row r="29" spans="1:18" ht="18.75">
      <c r="A29" s="454"/>
      <c r="B29" s="439" t="s">
        <v>111</v>
      </c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5"/>
    </row>
    <row r="31" spans="13:17" ht="18.75">
      <c r="M31" s="443" t="str">
        <f>Profile!J21</f>
        <v>js[kk 'kekZ</v>
      </c>
      <c r="N31" s="443"/>
      <c r="O31" s="443"/>
      <c r="P31" s="443"/>
      <c r="Q31" s="443"/>
    </row>
    <row r="32" spans="13:17" ht="18.75">
      <c r="M32" s="443" t="str">
        <f>Profile!J22</f>
        <v>iz/kkukpk;Z jk-m-ek-fo|ky;] ihiykn </v>
      </c>
      <c r="N32" s="443"/>
      <c r="O32" s="443"/>
      <c r="P32" s="443"/>
      <c r="Q32" s="443"/>
    </row>
    <row r="33" spans="13:18" ht="19.5" customHeight="1">
      <c r="M33" s="443" t="str">
        <f>Profile!J23</f>
        <v>vkWfQl vkbZ-Mh- 11700</v>
      </c>
      <c r="N33" s="443"/>
      <c r="O33" s="443"/>
      <c r="P33" s="443"/>
      <c r="Q33" s="443"/>
      <c r="R33" s="91">
        <v>3</v>
      </c>
    </row>
    <row r="38" spans="1:18" ht="57.75" customHeight="1">
      <c r="A38" s="433" t="s">
        <v>393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</row>
  </sheetData>
  <sheetProtection/>
  <mergeCells count="32">
    <mergeCell ref="E5:E6"/>
    <mergeCell ref="A1:R1"/>
    <mergeCell ref="M33:Q33"/>
    <mergeCell ref="R5:R6"/>
    <mergeCell ref="I5:I6"/>
    <mergeCell ref="B28:R28"/>
    <mergeCell ref="A2:Q2"/>
    <mergeCell ref="B8:B26"/>
    <mergeCell ref="A3:R3"/>
    <mergeCell ref="A4:R4"/>
    <mergeCell ref="A5:A6"/>
    <mergeCell ref="F5:F6"/>
    <mergeCell ref="C8:C26"/>
    <mergeCell ref="P5:P6"/>
    <mergeCell ref="O5:O6"/>
    <mergeCell ref="Q5:Q6"/>
    <mergeCell ref="A38:R38"/>
    <mergeCell ref="L5:L6"/>
    <mergeCell ref="H5:H6"/>
    <mergeCell ref="N5:N6"/>
    <mergeCell ref="A28:A29"/>
    <mergeCell ref="D5:D6"/>
    <mergeCell ref="K5:K6"/>
    <mergeCell ref="B29:Q29"/>
    <mergeCell ref="B5:B6"/>
    <mergeCell ref="M5:M6"/>
    <mergeCell ref="M32:Q32"/>
    <mergeCell ref="J5:J6"/>
    <mergeCell ref="B27:E27"/>
    <mergeCell ref="G5:G6"/>
    <mergeCell ref="C5:C6"/>
    <mergeCell ref="M31:Q31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  <headerFooter>
    <oddFooter>&amp;C&amp;Z&amp;F&amp;R&amp;A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140625" style="0" customWidth="1"/>
    <col min="2" max="2" width="18.7109375" style="0" customWidth="1"/>
    <col min="3" max="3" width="22.00390625" style="0" customWidth="1"/>
    <col min="4" max="4" width="33.140625" style="0" customWidth="1"/>
    <col min="5" max="5" width="21.8515625" style="0" customWidth="1"/>
    <col min="6" max="6" width="24.7109375" style="0" customWidth="1"/>
  </cols>
  <sheetData>
    <row r="1" spans="1:6" ht="21">
      <c r="A1" s="466" t="str">
        <f>Profile!C2</f>
        <v>dk;kZy; iz/kkukpk;Z jktdh; mPp ek/;fed fo|ky; ihiykn ¼ukxkSj½</v>
      </c>
      <c r="B1" s="466"/>
      <c r="C1" s="466"/>
      <c r="D1" s="466"/>
      <c r="E1" s="466"/>
      <c r="F1" s="98">
        <f>Profile!C4</f>
        <v>1</v>
      </c>
    </row>
    <row r="2" spans="1:6" ht="20.25">
      <c r="A2" s="466" t="s">
        <v>237</v>
      </c>
      <c r="B2" s="466"/>
      <c r="C2" s="466"/>
      <c r="D2" s="466"/>
      <c r="E2" s="466"/>
      <c r="F2" s="466"/>
    </row>
    <row r="3" spans="1:6" ht="20.25">
      <c r="A3" s="460" t="s">
        <v>238</v>
      </c>
      <c r="B3" s="460"/>
      <c r="C3" s="460"/>
      <c r="D3" s="460"/>
      <c r="E3" s="460"/>
      <c r="F3" s="460"/>
    </row>
    <row r="4" spans="1:6" ht="21">
      <c r="A4" s="65"/>
      <c r="B4" s="65"/>
      <c r="C4" s="31"/>
      <c r="D4" s="65"/>
      <c r="E4" s="65"/>
      <c r="F4" s="97" t="s">
        <v>311</v>
      </c>
    </row>
    <row r="5" spans="1:6" ht="23.25" customHeight="1">
      <c r="A5" s="468" t="s">
        <v>310</v>
      </c>
      <c r="B5" s="468"/>
      <c r="C5" s="467" t="str">
        <f>Profile!C5</f>
        <v>2202-02-109-(01)-[00]-01</v>
      </c>
      <c r="D5" s="467"/>
      <c r="E5" s="96" t="str">
        <f>Profile!G5</f>
        <v>NON  PLAN</v>
      </c>
      <c r="F5" s="97">
        <f>Profile!G4</f>
        <v>11700</v>
      </c>
    </row>
    <row r="6" spans="1:6" ht="12.75">
      <c r="A6" s="461" t="s">
        <v>227</v>
      </c>
      <c r="B6" s="463" t="s">
        <v>292</v>
      </c>
      <c r="C6" s="461" t="s">
        <v>106</v>
      </c>
      <c r="D6" s="461" t="s">
        <v>36</v>
      </c>
      <c r="E6" s="461" t="s">
        <v>108</v>
      </c>
      <c r="F6" s="461" t="s">
        <v>309</v>
      </c>
    </row>
    <row r="7" spans="1:6" ht="34.5" customHeight="1">
      <c r="A7" s="462"/>
      <c r="B7" s="463"/>
      <c r="C7" s="462"/>
      <c r="D7" s="462"/>
      <c r="E7" s="462"/>
      <c r="F7" s="462"/>
    </row>
    <row r="8" spans="1:6" ht="18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</row>
    <row r="9" spans="1:6" ht="18.75">
      <c r="A9" s="66">
        <f>Profile!A9</f>
        <v>1</v>
      </c>
      <c r="B9" s="465" t="str">
        <f>Profile!C5</f>
        <v>2202-02-109-(01)-[00]-01</v>
      </c>
      <c r="C9" s="465" t="str">
        <f>Profile!G5</f>
        <v>NON  PLAN</v>
      </c>
      <c r="D9" s="24" t="str">
        <f>Profile!B9</f>
        <v>iz/kkukpk;Z</v>
      </c>
      <c r="E9" s="24">
        <v>0</v>
      </c>
      <c r="F9" s="24">
        <v>0</v>
      </c>
    </row>
    <row r="10" spans="1:6" ht="18.75">
      <c r="A10" s="66">
        <f>Profile!A10</f>
        <v>2</v>
      </c>
      <c r="B10" s="465"/>
      <c r="C10" s="465"/>
      <c r="D10" s="24" t="str">
        <f>Profile!B10</f>
        <v>iz/kkuk/;kid</v>
      </c>
      <c r="E10" s="24">
        <v>0</v>
      </c>
      <c r="F10" s="24">
        <v>0</v>
      </c>
    </row>
    <row r="11" spans="1:6" ht="18.75">
      <c r="A11" s="66">
        <f>Profile!A11</f>
        <v>3</v>
      </c>
      <c r="B11" s="465"/>
      <c r="C11" s="465"/>
      <c r="D11" s="24" t="str">
        <f>Profile!B11</f>
        <v>O;k[;krk</v>
      </c>
      <c r="E11" s="24">
        <v>0</v>
      </c>
      <c r="F11" s="24">
        <v>0</v>
      </c>
    </row>
    <row r="12" spans="1:6" ht="18.75">
      <c r="A12" s="66">
        <f>Profile!A12</f>
        <v>4</v>
      </c>
      <c r="B12" s="465"/>
      <c r="C12" s="465"/>
      <c r="D12" s="24" t="str">
        <f>Profile!B12</f>
        <v>'kkjhfjd f'k{kd Js.kh k</v>
      </c>
      <c r="E12" s="24">
        <v>0</v>
      </c>
      <c r="F12" s="24">
        <v>0</v>
      </c>
    </row>
    <row r="13" spans="1:6" ht="18.75">
      <c r="A13" s="66">
        <f>Profile!A13</f>
        <v>5</v>
      </c>
      <c r="B13" s="465"/>
      <c r="C13" s="465"/>
      <c r="D13" s="24" t="str">
        <f>Profile!B13</f>
        <v>lgk- dk;kZ- v/kh{kd</v>
      </c>
      <c r="E13" s="24">
        <v>0</v>
      </c>
      <c r="F13" s="24">
        <v>0</v>
      </c>
    </row>
    <row r="14" spans="1:6" ht="18.75">
      <c r="A14" s="66">
        <f>Profile!A14</f>
        <v>6</v>
      </c>
      <c r="B14" s="465"/>
      <c r="C14" s="465"/>
      <c r="D14" s="24" t="str">
        <f>Profile!B14</f>
        <v>ofj"B v/;kid </v>
      </c>
      <c r="E14" s="24">
        <v>0</v>
      </c>
      <c r="F14" s="24">
        <v>0</v>
      </c>
    </row>
    <row r="15" spans="1:6" ht="18.75">
      <c r="A15" s="66">
        <f>Profile!A15</f>
        <v>7</v>
      </c>
      <c r="B15" s="465"/>
      <c r="C15" s="465"/>
      <c r="D15" s="24" t="str">
        <f>Profile!B15</f>
        <v>'kkjhfjd f'k{kd Js.kh kk</v>
      </c>
      <c r="E15" s="24">
        <v>0</v>
      </c>
      <c r="F15" s="24">
        <v>0</v>
      </c>
    </row>
    <row r="16" spans="1:6" ht="18.75">
      <c r="A16" s="66">
        <f>Profile!A16</f>
        <v>8</v>
      </c>
      <c r="B16" s="465"/>
      <c r="C16" s="465"/>
      <c r="D16" s="24" t="str">
        <f>Profile!B16</f>
        <v>iq- v/;{k Js.kh kk</v>
      </c>
      <c r="E16" s="24">
        <v>0</v>
      </c>
      <c r="F16" s="24">
        <v>0</v>
      </c>
    </row>
    <row r="17" spans="1:6" ht="18.75">
      <c r="A17" s="66">
        <f>Profile!A17</f>
        <v>9</v>
      </c>
      <c r="B17" s="465"/>
      <c r="C17" s="465"/>
      <c r="D17" s="24" t="str">
        <f>Profile!B17</f>
        <v>iz-'kk-lgk- kk</v>
      </c>
      <c r="E17" s="24">
        <v>0</v>
      </c>
      <c r="F17" s="24">
        <v>0</v>
      </c>
    </row>
    <row r="18" spans="1:6" ht="18.75">
      <c r="A18" s="66">
        <f>Profile!A18</f>
        <v>10</v>
      </c>
      <c r="B18" s="465"/>
      <c r="C18" s="465"/>
      <c r="D18" s="24" t="str">
        <f>Profile!B18</f>
        <v>fyfid xzsM k </v>
      </c>
      <c r="E18" s="24">
        <v>0</v>
      </c>
      <c r="F18" s="24">
        <v>0</v>
      </c>
    </row>
    <row r="19" spans="1:6" ht="18.75">
      <c r="A19" s="66">
        <f>Profile!A19</f>
        <v>11</v>
      </c>
      <c r="B19" s="465"/>
      <c r="C19" s="465"/>
      <c r="D19" s="24" t="str">
        <f>Profile!B19</f>
        <v>'kk- f'k{kd Js.kh kkk</v>
      </c>
      <c r="E19" s="24">
        <v>0</v>
      </c>
      <c r="F19" s="24">
        <v>0</v>
      </c>
    </row>
    <row r="20" spans="1:6" ht="18.75">
      <c r="A20" s="66">
        <f>Profile!A20</f>
        <v>12</v>
      </c>
      <c r="B20" s="465"/>
      <c r="C20" s="465"/>
      <c r="D20" s="24" t="str">
        <f>Profile!B20</f>
        <v>v/;kid</v>
      </c>
      <c r="E20" s="24">
        <v>0</v>
      </c>
      <c r="F20" s="24">
        <v>0</v>
      </c>
    </row>
    <row r="21" spans="1:6" ht="18.75">
      <c r="A21" s="66">
        <f>Profile!A21</f>
        <v>13</v>
      </c>
      <c r="B21" s="465"/>
      <c r="C21" s="465"/>
      <c r="D21" s="24" t="str">
        <f>Profile!B21</f>
        <v>iq- v/;{k Js.kh kkk</v>
      </c>
      <c r="E21" s="24">
        <v>0</v>
      </c>
      <c r="F21" s="24">
        <v>0</v>
      </c>
    </row>
    <row r="22" spans="1:6" ht="18.75">
      <c r="A22" s="66">
        <f>Profile!A22</f>
        <v>14</v>
      </c>
      <c r="B22" s="465"/>
      <c r="C22" s="465"/>
      <c r="D22" s="24" t="str">
        <f>Profile!B22</f>
        <v>iz-'kk-lgk- Js.kh kkk</v>
      </c>
      <c r="E22" s="24">
        <v>0</v>
      </c>
      <c r="F22" s="24">
        <v>0</v>
      </c>
    </row>
    <row r="23" spans="1:6" ht="18.75">
      <c r="A23" s="66">
        <f>Profile!A23</f>
        <v>15</v>
      </c>
      <c r="B23" s="465"/>
      <c r="C23" s="465"/>
      <c r="D23" s="24" t="str">
        <f>Profile!B23</f>
        <v>fyfid xzsM kk</v>
      </c>
      <c r="E23" s="24">
        <v>0</v>
      </c>
      <c r="F23" s="24">
        <v>0</v>
      </c>
    </row>
    <row r="24" spans="1:6" ht="18.75">
      <c r="A24" s="66">
        <f>Profile!A24</f>
        <v>16</v>
      </c>
      <c r="B24" s="465"/>
      <c r="C24" s="465"/>
      <c r="D24" s="24" t="str">
        <f>Profile!B24</f>
        <v>fQYM eSu</v>
      </c>
      <c r="E24" s="24">
        <v>0</v>
      </c>
      <c r="F24" s="24">
        <v>0</v>
      </c>
    </row>
    <row r="25" spans="1:6" ht="18.75">
      <c r="A25" s="66">
        <f>Profile!A25</f>
        <v>17</v>
      </c>
      <c r="B25" s="465"/>
      <c r="C25" s="465"/>
      <c r="D25" s="24" t="str">
        <f>Profile!B25</f>
        <v>iz-'kk- ifjpkjd</v>
      </c>
      <c r="E25" s="24">
        <v>0</v>
      </c>
      <c r="F25" s="24">
        <v>0</v>
      </c>
    </row>
    <row r="26" spans="1:6" ht="18.75">
      <c r="A26" s="66">
        <f>Profile!A26</f>
        <v>18</v>
      </c>
      <c r="B26" s="465"/>
      <c r="C26" s="465"/>
      <c r="D26" s="24" t="str">
        <f>Profile!B26</f>
        <v>teknkj</v>
      </c>
      <c r="E26" s="24">
        <v>0</v>
      </c>
      <c r="F26" s="24">
        <v>0</v>
      </c>
    </row>
    <row r="27" spans="1:6" ht="18.75">
      <c r="A27" s="66">
        <f>Profile!A27</f>
        <v>19</v>
      </c>
      <c r="B27" s="465"/>
      <c r="C27" s="465"/>
      <c r="D27" s="24" t="str">
        <f>Profile!B27</f>
        <v>prqFkZ Js.kh deZpkjh</v>
      </c>
      <c r="E27" s="24">
        <v>0</v>
      </c>
      <c r="F27" s="24">
        <v>0</v>
      </c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8.75">
      <c r="A30" s="13"/>
      <c r="B30" s="13"/>
      <c r="D30" s="31"/>
      <c r="E30" s="464" t="str">
        <f>Profile!J21</f>
        <v>js[kk 'kekZ</v>
      </c>
      <c r="F30" s="464"/>
    </row>
    <row r="31" spans="1:6" ht="18.75">
      <c r="A31" s="13"/>
      <c r="B31" s="13"/>
      <c r="D31" s="31"/>
      <c r="E31" s="464" t="str">
        <f>Profile!J22</f>
        <v>iz/kkukpk;Z jk-m-ek-fo|ky;] ihiykn </v>
      </c>
      <c r="F31" s="464"/>
    </row>
    <row r="32" spans="1:6" ht="18.75">
      <c r="A32" s="13"/>
      <c r="B32" s="13"/>
      <c r="D32" s="31"/>
      <c r="E32" s="464" t="str">
        <f>Profile!J23</f>
        <v>vkWfQl vkbZ-Mh- 11700</v>
      </c>
      <c r="F32" s="464"/>
    </row>
    <row r="34" ht="18">
      <c r="D34" s="115">
        <v>4</v>
      </c>
    </row>
    <row r="38" spans="1:6" ht="54.75" customHeight="1">
      <c r="A38" s="433" t="s">
        <v>393</v>
      </c>
      <c r="B38" s="433"/>
      <c r="C38" s="433"/>
      <c r="D38" s="433"/>
      <c r="E38" s="433"/>
      <c r="F38" s="433"/>
    </row>
  </sheetData>
  <sheetProtection password="CC68" sheet="1"/>
  <mergeCells count="17">
    <mergeCell ref="C9:C27"/>
    <mergeCell ref="A1:E1"/>
    <mergeCell ref="C5:D5"/>
    <mergeCell ref="A5:B5"/>
    <mergeCell ref="E30:F30"/>
    <mergeCell ref="E31:F31"/>
    <mergeCell ref="A2:F2"/>
    <mergeCell ref="A38:F38"/>
    <mergeCell ref="A3:F3"/>
    <mergeCell ref="A6:A7"/>
    <mergeCell ref="B6:B7"/>
    <mergeCell ref="C6:C7"/>
    <mergeCell ref="D6:D7"/>
    <mergeCell ref="E6:E7"/>
    <mergeCell ref="F6:F7"/>
    <mergeCell ref="E32:F32"/>
    <mergeCell ref="B9:B27"/>
  </mergeCells>
  <hyperlinks>
    <hyperlink ref="C6" r:id="rId1" display="ukWuIyku@Iyku@lh,l,l"/>
  </hyperlinks>
  <printOptions horizontalCentered="1"/>
  <pageMargins left="0.5118110236220472" right="0.5118110236220472" top="0.15748031496062992" bottom="0.35433070866141736" header="0.31496062992125984" footer="0.31496062992125984"/>
  <pageSetup fitToHeight="1" fitToWidth="1" horizontalDpi="600" verticalDpi="600" orientation="landscape" paperSize="9" scale="8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E76"/>
  <sheetViews>
    <sheetView zoomScaleSheetLayoutView="110" zoomScalePageLayoutView="0" workbookViewId="0" topLeftCell="A1">
      <selection activeCell="C8" sqref="C8"/>
    </sheetView>
  </sheetViews>
  <sheetFormatPr defaultColWidth="9.140625" defaultRowHeight="12.75"/>
  <cols>
    <col min="1" max="1" width="44.7109375" style="13" customWidth="1"/>
    <col min="2" max="2" width="25.28125" style="17" customWidth="1"/>
    <col min="3" max="3" width="21.421875" style="17" customWidth="1"/>
    <col min="4" max="16384" width="9.140625" style="13" customWidth="1"/>
  </cols>
  <sheetData>
    <row r="1" spans="1:3" ht="21">
      <c r="A1" s="30"/>
      <c r="B1" s="30"/>
      <c r="C1" s="98">
        <f>Profile!C4</f>
        <v>1</v>
      </c>
    </row>
    <row r="2" spans="1:3" ht="20.25">
      <c r="A2" s="466" t="str">
        <f>Profile!C2</f>
        <v>dk;kZy; iz/kkukpk;Z jktdh; mPp ek/;fed fo|ky; ihiykn ¼ukxkSj½</v>
      </c>
      <c r="B2" s="466"/>
      <c r="C2" s="466"/>
    </row>
    <row r="3" spans="1:3" ht="20.25">
      <c r="A3" s="12" t="s">
        <v>177</v>
      </c>
      <c r="B3" s="52" t="str">
        <f>Profile!C5</f>
        <v>2202-02-109-(01)-[00]-01</v>
      </c>
      <c r="C3" s="52" t="str">
        <f>Profile!G5</f>
        <v>NON  PLAN</v>
      </c>
    </row>
    <row r="4" spans="1:3" ht="18.75">
      <c r="A4" s="469" t="s">
        <v>312</v>
      </c>
      <c r="B4" s="469"/>
      <c r="C4" s="469"/>
    </row>
    <row r="5" spans="1:4" ht="37.5">
      <c r="A5" s="24" t="s">
        <v>119</v>
      </c>
      <c r="B5" s="24" t="s">
        <v>313</v>
      </c>
      <c r="C5" s="24" t="s">
        <v>314</v>
      </c>
      <c r="D5" s="14"/>
    </row>
    <row r="6" spans="1:3" ht="18.75">
      <c r="A6" s="32" t="s">
        <v>120</v>
      </c>
      <c r="B6" s="33"/>
      <c r="C6" s="33"/>
    </row>
    <row r="7" spans="1:3" ht="18.75">
      <c r="A7" s="32" t="s">
        <v>121</v>
      </c>
      <c r="B7" s="34">
        <f>'P8G1'!M71</f>
        <v>366360</v>
      </c>
      <c r="C7" s="34">
        <f>'P8G1'!L71</f>
        <v>377400</v>
      </c>
    </row>
    <row r="8" spans="1:3" ht="18.75">
      <c r="A8" s="32" t="s">
        <v>122</v>
      </c>
      <c r="B8" s="34">
        <f>'P8G1'!M72</f>
        <v>2946640</v>
      </c>
      <c r="C8" s="34">
        <f>'P8G1'!L72</f>
        <v>3035680</v>
      </c>
    </row>
    <row r="9" spans="1:3" ht="18.75">
      <c r="A9" s="35" t="s">
        <v>175</v>
      </c>
      <c r="B9" s="36">
        <f>SUM(B7:B8)</f>
        <v>3313000</v>
      </c>
      <c r="C9" s="36">
        <f>SUM(C7:C8)</f>
        <v>3413080</v>
      </c>
    </row>
    <row r="10" spans="1:3" ht="18.75">
      <c r="A10" s="32" t="s">
        <v>123</v>
      </c>
      <c r="B10" s="34"/>
      <c r="C10" s="34"/>
    </row>
    <row r="11" spans="1:3" ht="18.75">
      <c r="A11" s="32" t="s">
        <v>315</v>
      </c>
      <c r="B11" s="34">
        <f>'P8G1'!M76</f>
        <v>4141250</v>
      </c>
      <c r="C11" s="34">
        <f>'P8G1'!L76</f>
        <v>4266350</v>
      </c>
    </row>
    <row r="12" spans="1:3" ht="18.75">
      <c r="A12" s="32" t="s">
        <v>124</v>
      </c>
      <c r="B12" s="34">
        <f>'P8G1'!M82</f>
        <v>33458</v>
      </c>
      <c r="C12" s="34">
        <f>'P8G1'!L82</f>
        <v>0</v>
      </c>
    </row>
    <row r="13" spans="1:3" ht="18.75">
      <c r="A13" s="32" t="s">
        <v>125</v>
      </c>
      <c r="B13" s="34">
        <f>'P8G1'!M86</f>
        <v>0</v>
      </c>
      <c r="C13" s="34">
        <f>'P8G1'!L86</f>
        <v>0</v>
      </c>
    </row>
    <row r="14" spans="1:3" ht="18.75">
      <c r="A14" s="32" t="s">
        <v>126</v>
      </c>
      <c r="B14" s="34">
        <f>'P8G1'!M79</f>
        <v>331300</v>
      </c>
      <c r="C14" s="34">
        <f>'P8G1'!L79</f>
        <v>341308</v>
      </c>
    </row>
    <row r="15" spans="1:3" ht="18.75">
      <c r="A15" s="32" t="s">
        <v>127</v>
      </c>
      <c r="B15" s="34">
        <v>0</v>
      </c>
      <c r="C15" s="34">
        <f>'P8G1'!L80</f>
        <v>0</v>
      </c>
    </row>
    <row r="16" spans="1:3" ht="18.75">
      <c r="A16" s="32" t="s">
        <v>128</v>
      </c>
      <c r="B16" s="34">
        <f>'P8G1'!M87</f>
        <v>37257</v>
      </c>
      <c r="C16" s="34">
        <f>'P8G1'!L87</f>
        <v>40644</v>
      </c>
    </row>
    <row r="17" spans="1:3" ht="18.75">
      <c r="A17" s="32" t="s">
        <v>129</v>
      </c>
      <c r="B17" s="34">
        <v>0</v>
      </c>
      <c r="C17" s="34">
        <v>0</v>
      </c>
    </row>
    <row r="18" spans="1:3" ht="18.75">
      <c r="A18" s="32" t="s">
        <v>130</v>
      </c>
      <c r="B18" s="34">
        <f>'P8G1'!M83</f>
        <v>0</v>
      </c>
      <c r="C18" s="34">
        <f>'P8G1'!L83</f>
        <v>0</v>
      </c>
    </row>
    <row r="19" spans="1:3" ht="18.75">
      <c r="A19" s="32" t="s">
        <v>131</v>
      </c>
      <c r="B19" s="34">
        <f>'P8G1'!M84</f>
        <v>1800</v>
      </c>
      <c r="C19" s="34">
        <f>'P8G1'!L84</f>
        <v>3600</v>
      </c>
    </row>
    <row r="20" spans="1:3" ht="18.75">
      <c r="A20" s="32" t="s">
        <v>132</v>
      </c>
      <c r="B20" s="34">
        <v>0</v>
      </c>
      <c r="C20" s="34">
        <v>0</v>
      </c>
    </row>
    <row r="21" spans="1:3" ht="18.75">
      <c r="A21" s="32" t="s">
        <v>133</v>
      </c>
      <c r="B21" s="34">
        <f>'P8G1'!M88</f>
        <v>0</v>
      </c>
      <c r="C21" s="34">
        <f>'P8G1'!L88</f>
        <v>0</v>
      </c>
    </row>
    <row r="22" spans="1:3" ht="18.75">
      <c r="A22" s="32" t="s">
        <v>134</v>
      </c>
      <c r="B22" s="34">
        <f>'P8G1'!M85</f>
        <v>266970</v>
      </c>
      <c r="C22" s="34">
        <f>'P8G1'!L85</f>
        <v>231382</v>
      </c>
    </row>
    <row r="23" spans="1:3" ht="18.75">
      <c r="A23" s="32" t="s">
        <v>219</v>
      </c>
      <c r="B23" s="107">
        <f>'P8G1'!M89</f>
        <v>0</v>
      </c>
      <c r="C23" s="107">
        <f>'P8G1'!L89</f>
        <v>0</v>
      </c>
    </row>
    <row r="24" spans="1:3" ht="18.75">
      <c r="A24" s="32" t="s">
        <v>217</v>
      </c>
      <c r="B24" s="34">
        <f>'P8G1'!M90</f>
        <v>0</v>
      </c>
      <c r="C24" s="34">
        <f>'P8G1'!L90</f>
        <v>0</v>
      </c>
    </row>
    <row r="25" spans="1:3" ht="18.75">
      <c r="A25" s="58" t="s">
        <v>349</v>
      </c>
      <c r="B25" s="34">
        <f>'P8G1'!M91</f>
        <v>0</v>
      </c>
      <c r="C25" s="34">
        <f>'P8G1'!L91</f>
        <v>0</v>
      </c>
    </row>
    <row r="26" spans="1:3" ht="18.75">
      <c r="A26" s="35" t="s">
        <v>135</v>
      </c>
      <c r="B26" s="36">
        <f>SUM(B11:B25)</f>
        <v>4812035</v>
      </c>
      <c r="C26" s="36">
        <f>SUM(C11:C25)</f>
        <v>4883284</v>
      </c>
    </row>
    <row r="27" spans="1:3" ht="18.75">
      <c r="A27" s="35" t="s">
        <v>136</v>
      </c>
      <c r="B27" s="36">
        <f>B9+B26</f>
        <v>8125035</v>
      </c>
      <c r="C27" s="36">
        <f>C9+C26</f>
        <v>8296364</v>
      </c>
    </row>
    <row r="28" spans="1:3" ht="18.75">
      <c r="A28" s="32" t="s">
        <v>137</v>
      </c>
      <c r="B28" s="107">
        <f>'P8G1'!M94</f>
        <v>0</v>
      </c>
      <c r="C28" s="107">
        <f>'P8G1'!L94</f>
        <v>0</v>
      </c>
    </row>
    <row r="29" spans="1:3" ht="18.75">
      <c r="A29" s="32" t="s">
        <v>138</v>
      </c>
      <c r="B29" s="107">
        <f>'P8G1'!M95</f>
        <v>0</v>
      </c>
      <c r="C29" s="107">
        <f>'P8G1'!L95</f>
        <v>0</v>
      </c>
    </row>
    <row r="30" spans="1:3" ht="18.75">
      <c r="A30" s="35" t="s">
        <v>176</v>
      </c>
      <c r="B30" s="36">
        <f>SUM(B27:B29)</f>
        <v>8125035</v>
      </c>
      <c r="C30" s="36">
        <f>SUM(C27:C29)</f>
        <v>8296364</v>
      </c>
    </row>
    <row r="31" ht="18.75">
      <c r="A31" s="16"/>
    </row>
    <row r="32" spans="1:5" ht="18.75">
      <c r="A32" s="16"/>
      <c r="B32" s="430" t="str">
        <f>Profile!J21</f>
        <v>js[kk 'kekZ</v>
      </c>
      <c r="C32" s="430"/>
      <c r="D32" s="18"/>
      <c r="E32" s="18"/>
    </row>
    <row r="33" spans="2:5" ht="15.75">
      <c r="B33" s="430" t="str">
        <f>Profile!J22</f>
        <v>iz/kkukpk;Z jk-m-ek-fo|ky;] ihiykn </v>
      </c>
      <c r="C33" s="430"/>
      <c r="D33" s="18"/>
      <c r="E33" s="18"/>
    </row>
    <row r="34" spans="2:5" ht="15.75">
      <c r="B34" s="430" t="str">
        <f>Profile!J23</f>
        <v>vkWfQl vkbZ-Mh- 11700</v>
      </c>
      <c r="C34" s="430"/>
      <c r="D34" s="18"/>
      <c r="E34" s="18"/>
    </row>
    <row r="43" ht="18">
      <c r="B43" s="57">
        <v>5</v>
      </c>
    </row>
    <row r="45" ht="21">
      <c r="C45" s="98">
        <f>Profile!C4</f>
        <v>1</v>
      </c>
    </row>
    <row r="46" spans="1:3" ht="20.25">
      <c r="A46" s="466" t="str">
        <f>Profile!C2</f>
        <v>dk;kZy; iz/kkukpk;Z jktdh; mPp ek/;fed fo|ky; ihiykn ¼ukxkSj½</v>
      </c>
      <c r="B46" s="466"/>
      <c r="C46" s="466"/>
    </row>
    <row r="47" spans="1:3" ht="20.25">
      <c r="A47" s="12" t="s">
        <v>177</v>
      </c>
      <c r="B47" s="52" t="str">
        <f>Profile!C5</f>
        <v>2202-02-109-(01)-[00]-01</v>
      </c>
      <c r="C47" s="52" t="str">
        <f>Profile!G5</f>
        <v>NON  PLAN</v>
      </c>
    </row>
    <row r="48" spans="1:3" ht="18.75">
      <c r="A48" s="469" t="s">
        <v>312</v>
      </c>
      <c r="B48" s="469"/>
      <c r="C48" s="469"/>
    </row>
    <row r="49" spans="1:3" ht="37.5">
      <c r="A49" s="37" t="s">
        <v>119</v>
      </c>
      <c r="B49" s="24" t="s">
        <v>313</v>
      </c>
      <c r="C49" s="24" t="s">
        <v>314</v>
      </c>
    </row>
    <row r="50" spans="1:3" ht="18.75">
      <c r="A50" s="32" t="s">
        <v>139</v>
      </c>
      <c r="B50" s="34">
        <f>'P9G2'!K15</f>
        <v>5000</v>
      </c>
      <c r="C50" s="34">
        <f>'P9G2'!L15</f>
        <v>5000</v>
      </c>
    </row>
    <row r="51" spans="1:3" ht="18.75">
      <c r="A51" s="32" t="s">
        <v>140</v>
      </c>
      <c r="B51" s="34">
        <v>0</v>
      </c>
      <c r="C51" s="34">
        <v>0</v>
      </c>
    </row>
    <row r="52" spans="1:3" ht="18.75">
      <c r="A52" s="32" t="s">
        <v>141</v>
      </c>
      <c r="B52" s="34">
        <v>0</v>
      </c>
      <c r="C52" s="34">
        <v>0</v>
      </c>
    </row>
    <row r="53" spans="1:3" ht="18.75">
      <c r="A53" s="32" t="s">
        <v>142</v>
      </c>
      <c r="B53" s="34">
        <v>0</v>
      </c>
      <c r="C53" s="34">
        <v>0</v>
      </c>
    </row>
    <row r="54" spans="1:3" ht="18.75">
      <c r="A54" s="32" t="s">
        <v>143</v>
      </c>
      <c r="B54" s="34" t="e">
        <f>'P9G2'!#REF!</f>
        <v>#REF!</v>
      </c>
      <c r="C54" s="34" t="e">
        <f>'P9G2'!#REF!</f>
        <v>#REF!</v>
      </c>
    </row>
    <row r="55" spans="1:3" ht="18.75">
      <c r="A55" s="32" t="s">
        <v>144</v>
      </c>
      <c r="B55" s="34">
        <f>'P9G2'!K17</f>
        <v>1200</v>
      </c>
      <c r="C55" s="34">
        <f>'P9G2'!L17</f>
        <v>3000</v>
      </c>
    </row>
    <row r="56" spans="1:3" ht="18.75">
      <c r="A56" s="32" t="s">
        <v>145</v>
      </c>
      <c r="B56" s="34">
        <v>0</v>
      </c>
      <c r="C56" s="34">
        <v>0</v>
      </c>
    </row>
    <row r="57" spans="1:3" ht="18.75">
      <c r="A57" s="32" t="s">
        <v>146</v>
      </c>
      <c r="B57" s="34">
        <v>0</v>
      </c>
      <c r="C57" s="34">
        <v>0</v>
      </c>
    </row>
    <row r="58" spans="1:3" ht="18.75">
      <c r="A58" s="32" t="s">
        <v>147</v>
      </c>
      <c r="B58" s="34">
        <f>'P9G2'!K20</f>
        <v>3300</v>
      </c>
      <c r="C58" s="34">
        <f>'P9G2'!L20</f>
        <v>3300</v>
      </c>
    </row>
    <row r="59" spans="1:3" ht="18.75" customHeight="1">
      <c r="A59" s="126" t="s">
        <v>28</v>
      </c>
      <c r="B59" s="34">
        <f>'P Allow.'!F23</f>
        <v>1950</v>
      </c>
      <c r="C59" s="34">
        <f>'P Allow.'!G23</f>
        <v>3900</v>
      </c>
    </row>
    <row r="60" spans="1:3" ht="18.75">
      <c r="A60" s="35" t="s">
        <v>158</v>
      </c>
      <c r="B60" s="36" t="e">
        <f>SUM(B50:B59)</f>
        <v>#REF!</v>
      </c>
      <c r="C60" s="36" t="e">
        <f>SUM(C50:C59)</f>
        <v>#REF!</v>
      </c>
    </row>
    <row r="61" spans="1:3" ht="18.75">
      <c r="A61" s="35" t="s">
        <v>148</v>
      </c>
      <c r="B61" s="36">
        <f>B30</f>
        <v>8125035</v>
      </c>
      <c r="C61" s="36">
        <f>C30</f>
        <v>8296364</v>
      </c>
    </row>
    <row r="62" spans="1:3" ht="18.75">
      <c r="A62" s="35" t="s">
        <v>149</v>
      </c>
      <c r="B62" s="36" t="e">
        <f>SUM(B60:B61)</f>
        <v>#REF!</v>
      </c>
      <c r="C62" s="36" t="e">
        <f>SUM(C60:C61)</f>
        <v>#REF!</v>
      </c>
    </row>
    <row r="63" ht="18.75">
      <c r="A63" s="16"/>
    </row>
    <row r="65" spans="2:3" ht="15.75">
      <c r="B65" s="430" t="str">
        <f>Profile!J21</f>
        <v>js[kk 'kekZ</v>
      </c>
      <c r="C65" s="430"/>
    </row>
    <row r="66" spans="2:3" ht="15.75">
      <c r="B66" s="430" t="str">
        <f>Profile!J22</f>
        <v>iz/kkukpk;Z jk-m-ek-fo|ky;] ihiykn </v>
      </c>
      <c r="C66" s="430"/>
    </row>
    <row r="67" spans="2:3" ht="15.75">
      <c r="B67" s="430" t="str">
        <f>Profile!J23</f>
        <v>vkWfQl vkbZ-Mh- 11700</v>
      </c>
      <c r="C67" s="430"/>
    </row>
    <row r="69" ht="15">
      <c r="C69" s="34">
        <v>6</v>
      </c>
    </row>
    <row r="76" spans="1:3" ht="48.75" customHeight="1">
      <c r="A76" s="433" t="s">
        <v>393</v>
      </c>
      <c r="B76" s="433"/>
      <c r="C76" s="433"/>
    </row>
  </sheetData>
  <sheetProtection password="CC68" sheet="1"/>
  <mergeCells count="11">
    <mergeCell ref="A4:C4"/>
    <mergeCell ref="B32:C32"/>
    <mergeCell ref="A76:C76"/>
    <mergeCell ref="B33:C33"/>
    <mergeCell ref="B34:C34"/>
    <mergeCell ref="A2:C2"/>
    <mergeCell ref="A46:C46"/>
    <mergeCell ref="A48:C48"/>
    <mergeCell ref="B65:C65"/>
    <mergeCell ref="B66:C66"/>
    <mergeCell ref="B67:C67"/>
  </mergeCells>
  <printOptions horizontalCentered="1"/>
  <pageMargins left="0.5511811023622047" right="0.35433070866141736" top="0.35433070866141736" bottom="0.35433070866141736" header="0.5118110236220472" footer="0.5118110236220472"/>
  <pageSetup horizontalDpi="360" verticalDpi="360" orientation="portrait" paperSize="9" r:id="rId1"/>
  <rowBreaks count="1" manualBreakCount="1">
    <brk id="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zoomScaleSheetLayoutView="115" zoomScalePageLayoutView="0" workbookViewId="0" topLeftCell="A8">
      <selection activeCell="M75" sqref="M75"/>
    </sheetView>
  </sheetViews>
  <sheetFormatPr defaultColWidth="9.140625" defaultRowHeight="12.75"/>
  <cols>
    <col min="1" max="1" width="5.28125" style="141" customWidth="1"/>
    <col min="2" max="2" width="4.7109375" style="141" customWidth="1"/>
    <col min="3" max="3" width="14.7109375" style="141" customWidth="1"/>
    <col min="4" max="4" width="16.7109375" style="147" customWidth="1"/>
    <col min="5" max="5" width="12.28125" style="147" customWidth="1"/>
    <col min="6" max="6" width="15.8515625" style="142" customWidth="1"/>
    <col min="7" max="7" width="7.28125" style="141" customWidth="1"/>
    <col min="8" max="8" width="9.140625" style="141" customWidth="1"/>
    <col min="9" max="9" width="8.7109375" style="141" customWidth="1"/>
    <col min="10" max="10" width="10.7109375" style="141" customWidth="1"/>
    <col min="11" max="11" width="7.8515625" style="141" customWidth="1"/>
    <col min="12" max="12" width="10.7109375" style="141" customWidth="1"/>
    <col min="13" max="13" width="9.57421875" style="141" customWidth="1"/>
    <col min="14" max="14" width="8.7109375" style="141" customWidth="1"/>
    <col min="15" max="16384" width="9.140625" style="141" customWidth="1"/>
  </cols>
  <sheetData>
    <row r="1" spans="1:14" ht="18.75">
      <c r="A1" s="477" t="s">
        <v>80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6">
        <f>Profile!C4</f>
        <v>1</v>
      </c>
      <c r="N1" s="476"/>
    </row>
    <row r="2" spans="1:14" ht="18.75">
      <c r="A2" s="479" t="s">
        <v>96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18.75">
      <c r="A3" s="479" t="s">
        <v>67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</row>
    <row r="4" spans="1:14" s="127" customFormat="1" ht="18.75">
      <c r="A4" s="479" t="s">
        <v>318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ht="18.75">
      <c r="A5" s="150" t="s">
        <v>115</v>
      </c>
      <c r="B5" s="149"/>
      <c r="C5" s="151"/>
      <c r="D5" s="152" t="str">
        <f>Profile!C2</f>
        <v>dk;kZy; iz/kkukpk;Z jktdh; mPp ek/;fed fo|ky; ihiykn ¼ukxkSj½</v>
      </c>
      <c r="E5" s="153"/>
      <c r="F5" s="154"/>
      <c r="G5" s="154"/>
      <c r="H5" s="150"/>
      <c r="I5" s="150"/>
      <c r="J5" s="149"/>
      <c r="K5" s="150" t="s">
        <v>116</v>
      </c>
      <c r="L5" s="149"/>
      <c r="M5" s="149"/>
      <c r="N5" s="149"/>
    </row>
    <row r="6" spans="1:14" ht="18" customHeight="1">
      <c r="A6" s="150" t="s">
        <v>68</v>
      </c>
      <c r="B6" s="155"/>
      <c r="C6" s="155"/>
      <c r="D6" s="156" t="str">
        <f>Profile!C5</f>
        <v>2202-02-109-(01)-[00]-01</v>
      </c>
      <c r="E6" s="149"/>
      <c r="F6" s="315" t="str">
        <f>Profile!G5</f>
        <v>NON  PLAN</v>
      </c>
      <c r="G6" s="149"/>
      <c r="H6" s="149"/>
      <c r="I6" s="157"/>
      <c r="J6" s="158"/>
      <c r="K6" s="159" t="s">
        <v>225</v>
      </c>
      <c r="L6" s="160"/>
      <c r="M6" s="161">
        <f>Profile!G4</f>
        <v>11700</v>
      </c>
      <c r="N6" s="149"/>
    </row>
    <row r="7" spans="1:14" s="143" customFormat="1" ht="27" customHeight="1">
      <c r="A7" s="478" t="s">
        <v>79</v>
      </c>
      <c r="B7" s="478" t="s">
        <v>69</v>
      </c>
      <c r="C7" s="478" t="s">
        <v>30</v>
      </c>
      <c r="D7" s="480" t="s">
        <v>70</v>
      </c>
      <c r="E7" s="480" t="s">
        <v>31</v>
      </c>
      <c r="F7" s="478" t="s">
        <v>71</v>
      </c>
      <c r="G7" s="478"/>
      <c r="H7" s="478" t="s">
        <v>72</v>
      </c>
      <c r="I7" s="478" t="s">
        <v>73</v>
      </c>
      <c r="J7" s="478" t="s">
        <v>32</v>
      </c>
      <c r="K7" s="478"/>
      <c r="L7" s="478" t="s">
        <v>74</v>
      </c>
      <c r="M7" s="478" t="s">
        <v>75</v>
      </c>
      <c r="N7" s="481" t="s">
        <v>348</v>
      </c>
    </row>
    <row r="8" spans="1:14" s="143" customFormat="1" ht="36" customHeight="1">
      <c r="A8" s="478"/>
      <c r="B8" s="478"/>
      <c r="C8" s="478"/>
      <c r="D8" s="480"/>
      <c r="E8" s="480"/>
      <c r="F8" s="162" t="s">
        <v>76</v>
      </c>
      <c r="G8" s="162" t="s">
        <v>64</v>
      </c>
      <c r="H8" s="478"/>
      <c r="I8" s="478"/>
      <c r="J8" s="162" t="s">
        <v>77</v>
      </c>
      <c r="K8" s="162" t="s">
        <v>78</v>
      </c>
      <c r="L8" s="478"/>
      <c r="M8" s="478"/>
      <c r="N8" s="481"/>
    </row>
    <row r="9" spans="1:14" s="142" customFormat="1" ht="15" customHeight="1">
      <c r="A9" s="163">
        <v>1</v>
      </c>
      <c r="B9" s="163">
        <v>2</v>
      </c>
      <c r="C9" s="163">
        <v>3</v>
      </c>
      <c r="D9" s="163">
        <v>4</v>
      </c>
      <c r="E9" s="163">
        <v>5</v>
      </c>
      <c r="F9" s="163">
        <v>6</v>
      </c>
      <c r="G9" s="163">
        <v>7</v>
      </c>
      <c r="H9" s="163">
        <v>8</v>
      </c>
      <c r="I9" s="163">
        <v>9</v>
      </c>
      <c r="J9" s="163">
        <v>10</v>
      </c>
      <c r="K9" s="163">
        <v>11</v>
      </c>
      <c r="L9" s="163">
        <v>12</v>
      </c>
      <c r="M9" s="163">
        <v>13</v>
      </c>
      <c r="N9" s="163">
        <v>14</v>
      </c>
    </row>
    <row r="10" spans="1:14" ht="12" customHeight="1">
      <c r="A10" s="160"/>
      <c r="B10" s="164">
        <f>Profile!A34</f>
        <v>1</v>
      </c>
      <c r="C10" s="165" t="str">
        <f>Profile!B34</f>
        <v>js[kk 'kekZ</v>
      </c>
      <c r="D10" s="164">
        <f>Profile!G34</f>
        <v>534028</v>
      </c>
      <c r="E10" s="164" t="str">
        <f>Profile!C34</f>
        <v>PRINCIPAL</v>
      </c>
      <c r="F10" s="166" t="str">
        <f>Profile!I34</f>
        <v>PB-3, 15600-39100</v>
      </c>
      <c r="G10" s="164">
        <f>Profile!J34</f>
        <v>6600</v>
      </c>
      <c r="H10" s="164">
        <f>Profile!L34</f>
        <v>30830</v>
      </c>
      <c r="I10" s="164">
        <f>Profile!M34</f>
        <v>369960</v>
      </c>
      <c r="J10" s="140">
        <f>Profile!N34</f>
        <v>42917</v>
      </c>
      <c r="K10" s="164">
        <f>Profile!O34</f>
        <v>7440</v>
      </c>
      <c r="L10" s="164">
        <f>Profile!P34</f>
        <v>377400</v>
      </c>
      <c r="M10" s="164">
        <f>Profile!Q34</f>
        <v>366360</v>
      </c>
      <c r="N10" s="164">
        <f>Profile!K34</f>
        <v>29930</v>
      </c>
    </row>
    <row r="11" spans="1:14" ht="12" customHeight="1">
      <c r="A11" s="160"/>
      <c r="B11" s="164">
        <f>Profile!A35</f>
        <v>2</v>
      </c>
      <c r="C11" s="165" t="str">
        <f>Profile!B35</f>
        <v>bY;kl eksgEen</v>
      </c>
      <c r="D11" s="164">
        <f>Profile!G35</f>
        <v>907954</v>
      </c>
      <c r="E11" s="164" t="str">
        <f>Profile!C35</f>
        <v>SEN. TEACHER</v>
      </c>
      <c r="F11" s="166" t="str">
        <f>Profile!I35</f>
        <v>PB-2, 9300-34800</v>
      </c>
      <c r="G11" s="164">
        <f>Profile!J35</f>
        <v>5400</v>
      </c>
      <c r="H11" s="164">
        <f>Profile!L35</f>
        <v>25870</v>
      </c>
      <c r="I11" s="164">
        <f>Profile!M35</f>
        <v>310440</v>
      </c>
      <c r="J11" s="140">
        <f>Profile!N35</f>
        <v>42917</v>
      </c>
      <c r="K11" s="164">
        <f>Profile!O35</f>
        <v>6240</v>
      </c>
      <c r="L11" s="164">
        <f>Profile!P35</f>
        <v>316680</v>
      </c>
      <c r="M11" s="164">
        <f>Profile!Q35</f>
        <v>307400</v>
      </c>
      <c r="N11" s="164">
        <f>Profile!K35</f>
        <v>25110</v>
      </c>
    </row>
    <row r="12" spans="1:14" ht="12" customHeight="1">
      <c r="A12" s="160"/>
      <c r="B12" s="164">
        <f>Profile!A37</f>
        <v>4</v>
      </c>
      <c r="C12" s="165" t="str">
        <f>Profile!B37</f>
        <v>xksj/ku yky 'kekZ</v>
      </c>
      <c r="D12" s="164">
        <f>Profile!G37</f>
        <v>743597</v>
      </c>
      <c r="E12" s="164" t="str">
        <f>Profile!C37</f>
        <v>SEN. TEACHER</v>
      </c>
      <c r="F12" s="166" t="str">
        <f>Profile!I37</f>
        <v>PB-2, 9300-34800</v>
      </c>
      <c r="G12" s="164">
        <f>Profile!J37</f>
        <v>4800</v>
      </c>
      <c r="H12" s="164">
        <f>Profile!L37</f>
        <v>21270</v>
      </c>
      <c r="I12" s="164">
        <f>Profile!M37</f>
        <v>255240</v>
      </c>
      <c r="J12" s="140">
        <f>Profile!N37</f>
        <v>42917</v>
      </c>
      <c r="K12" s="164">
        <f>Profile!O37</f>
        <v>5120</v>
      </c>
      <c r="L12" s="164">
        <f>Profile!P37</f>
        <v>260360</v>
      </c>
      <c r="M12" s="164">
        <f>Profile!Q37</f>
        <v>252760</v>
      </c>
      <c r="N12" s="164">
        <f>Profile!K37</f>
        <v>20650</v>
      </c>
    </row>
    <row r="13" spans="1:14" ht="12" customHeight="1">
      <c r="A13" s="160"/>
      <c r="B13" s="164">
        <f>Profile!A38</f>
        <v>5</v>
      </c>
      <c r="C13" s="165" t="str">
        <f>Profile!B38</f>
        <v>jkevorkj cSjok</v>
      </c>
      <c r="D13" s="164">
        <f>Profile!G38</f>
        <v>1032405</v>
      </c>
      <c r="E13" s="164" t="str">
        <f>Profile!C38</f>
        <v>SEN. TEACHER</v>
      </c>
      <c r="F13" s="166" t="str">
        <f>Profile!I38</f>
        <v>PB-2, 9300-34800</v>
      </c>
      <c r="G13" s="164">
        <f>Profile!J38</f>
        <v>4200</v>
      </c>
      <c r="H13" s="164">
        <f>Profile!L38</f>
        <v>17900</v>
      </c>
      <c r="I13" s="164">
        <f>Profile!M38</f>
        <v>214800</v>
      </c>
      <c r="J13" s="140">
        <f>Profile!N38</f>
        <v>42917</v>
      </c>
      <c r="K13" s="164">
        <f>Profile!O38</f>
        <v>4320</v>
      </c>
      <c r="L13" s="164">
        <f>Profile!P38</f>
        <v>219120</v>
      </c>
      <c r="M13" s="164">
        <f>Profile!Q38</f>
        <v>212680</v>
      </c>
      <c r="N13" s="164">
        <f>Profile!K38</f>
        <v>17370</v>
      </c>
    </row>
    <row r="14" spans="1:14" ht="12" customHeight="1">
      <c r="A14" s="160"/>
      <c r="B14" s="164">
        <f>Profile!A39</f>
        <v>6</v>
      </c>
      <c r="C14" s="165" t="str">
        <f>Profile!B39</f>
        <v>fy[kek jke</v>
      </c>
      <c r="D14" s="164">
        <f>Profile!G39</f>
        <v>740143</v>
      </c>
      <c r="E14" s="164" t="str">
        <f>Profile!C39</f>
        <v>PET Gr. III</v>
      </c>
      <c r="F14" s="166" t="str">
        <f>Profile!I39</f>
        <v>PB-2, 9300-34800</v>
      </c>
      <c r="G14" s="164">
        <f>Profile!J39</f>
        <v>4800</v>
      </c>
      <c r="H14" s="164">
        <f>Profile!L39</f>
        <v>21290</v>
      </c>
      <c r="I14" s="164">
        <f>Profile!M39</f>
        <v>255480</v>
      </c>
      <c r="J14" s="140">
        <f>Profile!N39</f>
        <v>42917</v>
      </c>
      <c r="K14" s="164">
        <f>Profile!O39</f>
        <v>5120</v>
      </c>
      <c r="L14" s="164">
        <f>Profile!P39</f>
        <v>260600</v>
      </c>
      <c r="M14" s="164">
        <f>Profile!Q39</f>
        <v>252960</v>
      </c>
      <c r="N14" s="164">
        <f>Profile!K39</f>
        <v>20660</v>
      </c>
    </row>
    <row r="15" spans="1:14" ht="12" customHeight="1">
      <c r="A15" s="160"/>
      <c r="B15" s="164">
        <f>Profile!A40</f>
        <v>7</v>
      </c>
      <c r="C15" s="165" t="str">
        <f>Profile!B40</f>
        <v>txnh'k izlkn</v>
      </c>
      <c r="D15" s="164">
        <f>Profile!G40</f>
        <v>476298</v>
      </c>
      <c r="E15" s="164" t="str">
        <f>Profile!C40</f>
        <v>TEACHER</v>
      </c>
      <c r="F15" s="166" t="str">
        <f>Profile!I40</f>
        <v>PB-2, 9300-34800</v>
      </c>
      <c r="G15" s="164">
        <f>Profile!J40</f>
        <v>5400</v>
      </c>
      <c r="H15" s="164">
        <f>Profile!L40</f>
        <v>25550</v>
      </c>
      <c r="I15" s="164">
        <f>Profile!M40</f>
        <v>306600</v>
      </c>
      <c r="J15" s="140">
        <f>Profile!N40</f>
        <v>42917</v>
      </c>
      <c r="K15" s="164">
        <f>Profile!O40</f>
        <v>6160</v>
      </c>
      <c r="L15" s="164">
        <f>Profile!P40</f>
        <v>312760</v>
      </c>
      <c r="M15" s="164">
        <f>Profile!Q40</f>
        <v>303600</v>
      </c>
      <c r="N15" s="164">
        <f>Profile!K40</f>
        <v>24800</v>
      </c>
    </row>
    <row r="16" spans="1:14" ht="12" customHeight="1">
      <c r="A16" s="160"/>
      <c r="B16" s="164">
        <f>Profile!A41</f>
        <v>8</v>
      </c>
      <c r="C16" s="165" t="str">
        <f>Profile!B41</f>
        <v>j.kthr ey</v>
      </c>
      <c r="D16" s="164">
        <f>Profile!G41</f>
        <v>542615</v>
      </c>
      <c r="E16" s="164" t="str">
        <f>Profile!C41</f>
        <v>TEACHER</v>
      </c>
      <c r="F16" s="166" t="str">
        <f>Profile!I41</f>
        <v>PB-2, 9300-34800</v>
      </c>
      <c r="G16" s="164">
        <f>Profile!J41</f>
        <v>5400</v>
      </c>
      <c r="H16" s="164">
        <f>Profile!L41</f>
        <v>25040</v>
      </c>
      <c r="I16" s="164">
        <f>Profile!M41</f>
        <v>300480</v>
      </c>
      <c r="J16" s="140">
        <f>Profile!N41</f>
        <v>42917</v>
      </c>
      <c r="K16" s="164">
        <f>Profile!O41</f>
        <v>6080</v>
      </c>
      <c r="L16" s="164">
        <f>Profile!P41</f>
        <v>306560</v>
      </c>
      <c r="M16" s="164">
        <f>Profile!Q41</f>
        <v>297560</v>
      </c>
      <c r="N16" s="164">
        <f>Profile!K41</f>
        <v>24310</v>
      </c>
    </row>
    <row r="17" spans="1:14" ht="12" customHeight="1">
      <c r="A17" s="160"/>
      <c r="B17" s="164">
        <f>Profile!A42</f>
        <v>9</v>
      </c>
      <c r="C17" s="165" t="str">
        <f>Profile!B42</f>
        <v>Hkaoj yky</v>
      </c>
      <c r="D17" s="164">
        <f>Profile!G42</f>
        <v>640118</v>
      </c>
      <c r="E17" s="164" t="str">
        <f>Profile!C42</f>
        <v>TEACHER</v>
      </c>
      <c r="F17" s="166" t="str">
        <f>Profile!I42</f>
        <v>PB-2, 9300-34800</v>
      </c>
      <c r="G17" s="164">
        <f>Profile!J42</f>
        <v>4800</v>
      </c>
      <c r="H17" s="164">
        <f>Profile!L42</f>
        <v>22910</v>
      </c>
      <c r="I17" s="164">
        <f>Profile!M42</f>
        <v>274920</v>
      </c>
      <c r="J17" s="140">
        <f>Profile!N42</f>
        <v>42917</v>
      </c>
      <c r="K17" s="164">
        <f>Profile!O42</f>
        <v>5520</v>
      </c>
      <c r="L17" s="164">
        <f>Profile!P42</f>
        <v>280440</v>
      </c>
      <c r="M17" s="164">
        <f>Profile!Q42</f>
        <v>272240</v>
      </c>
      <c r="N17" s="164">
        <f>Profile!K42</f>
        <v>22240</v>
      </c>
    </row>
    <row r="18" spans="1:14" ht="12" customHeight="1">
      <c r="A18" s="160"/>
      <c r="B18" s="164">
        <f>Profile!A43</f>
        <v>10</v>
      </c>
      <c r="C18" s="165" t="str">
        <f>Profile!B43</f>
        <v>xksiky jke</v>
      </c>
      <c r="D18" s="164">
        <f>Profile!G43</f>
        <v>1032636</v>
      </c>
      <c r="E18" s="164" t="str">
        <f>Profile!C43</f>
        <v>TEACHER</v>
      </c>
      <c r="F18" s="166" t="str">
        <f>Profile!I43</f>
        <v>PB-2, 9300-34800</v>
      </c>
      <c r="G18" s="164">
        <f>Profile!J43</f>
        <v>4200</v>
      </c>
      <c r="H18" s="164">
        <f>Profile!L43</f>
        <v>17900</v>
      </c>
      <c r="I18" s="164">
        <f>Profile!M43</f>
        <v>214800</v>
      </c>
      <c r="J18" s="140">
        <f>Profile!N43</f>
        <v>42917</v>
      </c>
      <c r="K18" s="164">
        <f>Profile!O43</f>
        <v>4320</v>
      </c>
      <c r="L18" s="164">
        <f>Profile!P43</f>
        <v>219120</v>
      </c>
      <c r="M18" s="164">
        <f>Profile!Q43</f>
        <v>212680</v>
      </c>
      <c r="N18" s="164">
        <f>Profile!K43</f>
        <v>17370</v>
      </c>
    </row>
    <row r="19" spans="1:14" ht="12" customHeight="1">
      <c r="A19" s="160"/>
      <c r="B19" s="164">
        <f>Profile!A44</f>
        <v>11</v>
      </c>
      <c r="C19" s="165" t="str">
        <f>Profile!B44</f>
        <v>'kehe v[rj</v>
      </c>
      <c r="D19" s="164">
        <f>Profile!G44</f>
        <v>907442</v>
      </c>
      <c r="E19" s="164" t="str">
        <f>Profile!C44</f>
        <v>TEACHER</v>
      </c>
      <c r="F19" s="166" t="str">
        <f>Profile!I44</f>
        <v>PB-2, 9300-34800</v>
      </c>
      <c r="G19" s="164">
        <f>Profile!J44</f>
        <v>4800</v>
      </c>
      <c r="H19" s="164">
        <f>Profile!L44</f>
        <v>21210</v>
      </c>
      <c r="I19" s="164">
        <f>Profile!M44</f>
        <v>254520</v>
      </c>
      <c r="J19" s="140">
        <f>Profile!N44</f>
        <v>42917</v>
      </c>
      <c r="K19" s="164">
        <f>Profile!O44</f>
        <v>5120</v>
      </c>
      <c r="L19" s="164">
        <f>Profile!P44</f>
        <v>259640</v>
      </c>
      <c r="M19" s="164">
        <f>Profile!Q44</f>
        <v>252040</v>
      </c>
      <c r="N19" s="164">
        <f>Profile!K44</f>
        <v>20590</v>
      </c>
    </row>
    <row r="20" spans="1:14" ht="12" customHeight="1">
      <c r="A20" s="160"/>
      <c r="B20" s="164">
        <f>Profile!A45</f>
        <v>12</v>
      </c>
      <c r="C20" s="165" t="str">
        <f>Profile!B45</f>
        <v>lquhy dqekj cksgjk</v>
      </c>
      <c r="D20" s="164">
        <f>Profile!G45</f>
        <v>682115</v>
      </c>
      <c r="E20" s="164" t="str">
        <f>Profile!C45</f>
        <v>CLERCK Gr. I</v>
      </c>
      <c r="F20" s="166" t="str">
        <f>Profile!I45</f>
        <v>PB-2, 9300-34800</v>
      </c>
      <c r="G20" s="164">
        <f>Profile!J45</f>
        <v>3600</v>
      </c>
      <c r="H20" s="164">
        <f>Profile!L45</f>
        <v>16800</v>
      </c>
      <c r="I20" s="164">
        <f>Profile!M45</f>
        <v>201600</v>
      </c>
      <c r="J20" s="140">
        <f>Profile!N45</f>
        <v>42917</v>
      </c>
      <c r="K20" s="164">
        <f>Profile!O45</f>
        <v>4080</v>
      </c>
      <c r="L20" s="164">
        <f>Profile!P45</f>
        <v>205680</v>
      </c>
      <c r="M20" s="164">
        <f>Profile!Q45</f>
        <v>199640</v>
      </c>
      <c r="N20" s="164">
        <f>Profile!K45</f>
        <v>16310</v>
      </c>
    </row>
    <row r="21" spans="1:14" ht="12" customHeight="1">
      <c r="A21" s="160"/>
      <c r="B21" s="164">
        <f>Profile!A46</f>
        <v>13</v>
      </c>
      <c r="C21" s="165" t="str">
        <f>Profile!B46</f>
        <v>iUuk yky</v>
      </c>
      <c r="D21" s="164">
        <f>Profile!G46</f>
        <v>682813</v>
      </c>
      <c r="E21" s="164" t="str">
        <f>Profile!C46</f>
        <v>PEON</v>
      </c>
      <c r="F21" s="166" t="str">
        <f>Profile!I46</f>
        <v>PB-1, 5200-20200</v>
      </c>
      <c r="G21" s="164">
        <f>Profile!J46</f>
        <v>1900</v>
      </c>
      <c r="H21" s="164">
        <f>Profile!L46</f>
        <v>11160</v>
      </c>
      <c r="I21" s="164">
        <f>Profile!M46</f>
        <v>133920</v>
      </c>
      <c r="J21" s="140">
        <f>Profile!N46</f>
        <v>42917</v>
      </c>
      <c r="K21" s="164">
        <f>Profile!O46</f>
        <v>2720</v>
      </c>
      <c r="L21" s="164">
        <f>Profile!P46</f>
        <v>136640</v>
      </c>
      <c r="M21" s="164">
        <f>Profile!Q46</f>
        <v>132600</v>
      </c>
      <c r="N21" s="164">
        <f>Profile!K46</f>
        <v>10830</v>
      </c>
    </row>
    <row r="22" spans="1:14" ht="12" customHeight="1">
      <c r="A22" s="160"/>
      <c r="B22" s="164">
        <f>Profile!A47</f>
        <v>14</v>
      </c>
      <c r="C22" s="165" t="str">
        <f>Profile!B47</f>
        <v>fjDr</v>
      </c>
      <c r="D22" s="164">
        <f>Profile!G47</f>
        <v>0</v>
      </c>
      <c r="E22" s="164">
        <f>Profile!C47</f>
        <v>0</v>
      </c>
      <c r="F22" s="166">
        <f>Profile!I47</f>
        <v>0</v>
      </c>
      <c r="G22" s="164">
        <f>Profile!J47</f>
        <v>0</v>
      </c>
      <c r="H22" s="164">
        <f>Profile!L47</f>
        <v>0</v>
      </c>
      <c r="I22" s="164">
        <f>Profile!M47</f>
        <v>0</v>
      </c>
      <c r="J22" s="140">
        <f>Profile!N47</f>
        <v>0</v>
      </c>
      <c r="K22" s="164">
        <f>Profile!O47</f>
        <v>0</v>
      </c>
      <c r="L22" s="164">
        <f>Profile!P47</f>
        <v>0</v>
      </c>
      <c r="M22" s="164">
        <f>Profile!Q47</f>
        <v>0</v>
      </c>
      <c r="N22" s="164">
        <f>Profile!K47</f>
        <v>0</v>
      </c>
    </row>
    <row r="23" spans="1:14" ht="12" customHeight="1">
      <c r="A23" s="160"/>
      <c r="B23" s="164">
        <f>Profile!A48</f>
        <v>15</v>
      </c>
      <c r="C23" s="165" t="str">
        <f>Profile!B48</f>
        <v>fjDr</v>
      </c>
      <c r="D23" s="164">
        <f>Profile!G48</f>
        <v>0</v>
      </c>
      <c r="E23" s="164">
        <f>Profile!C48</f>
        <v>0</v>
      </c>
      <c r="F23" s="166">
        <f>Profile!I48</f>
        <v>0</v>
      </c>
      <c r="G23" s="164">
        <f>Profile!J48</f>
        <v>0</v>
      </c>
      <c r="H23" s="164">
        <f>Profile!L48</f>
        <v>0</v>
      </c>
      <c r="I23" s="164">
        <f>Profile!M48</f>
        <v>0</v>
      </c>
      <c r="J23" s="140">
        <f>Profile!N48</f>
        <v>0</v>
      </c>
      <c r="K23" s="164">
        <f>Profile!O48</f>
        <v>0</v>
      </c>
      <c r="L23" s="164">
        <f>Profile!P48</f>
        <v>0</v>
      </c>
      <c r="M23" s="164">
        <f>Profile!Q48</f>
        <v>0</v>
      </c>
      <c r="N23" s="164">
        <f>Profile!K48</f>
        <v>0</v>
      </c>
    </row>
    <row r="24" spans="1:14" ht="12" customHeight="1" hidden="1">
      <c r="A24" s="160"/>
      <c r="B24" s="164" t="e">
        <f>Profile!#REF!</f>
        <v>#REF!</v>
      </c>
      <c r="C24" s="165" t="e">
        <f>Profile!#REF!</f>
        <v>#REF!</v>
      </c>
      <c r="D24" s="164" t="e">
        <f>Profile!#REF!</f>
        <v>#REF!</v>
      </c>
      <c r="E24" s="164" t="e">
        <f>Profile!#REF!</f>
        <v>#REF!</v>
      </c>
      <c r="F24" s="166" t="e">
        <f>Profile!#REF!</f>
        <v>#REF!</v>
      </c>
      <c r="G24" s="164" t="e">
        <f>Profile!#REF!</f>
        <v>#REF!</v>
      </c>
      <c r="H24" s="164" t="e">
        <f>Profile!#REF!</f>
        <v>#REF!</v>
      </c>
      <c r="I24" s="164" t="e">
        <f>Profile!#REF!</f>
        <v>#REF!</v>
      </c>
      <c r="J24" s="140" t="e">
        <f>Profile!#REF!</f>
        <v>#REF!</v>
      </c>
      <c r="K24" s="164" t="e">
        <f>Profile!#REF!</f>
        <v>#REF!</v>
      </c>
      <c r="L24" s="164" t="e">
        <f>Profile!#REF!</f>
        <v>#REF!</v>
      </c>
      <c r="M24" s="164" t="e">
        <f>Profile!#REF!</f>
        <v>#REF!</v>
      </c>
      <c r="N24" s="164" t="e">
        <f>Profile!#REF!</f>
        <v>#REF!</v>
      </c>
    </row>
    <row r="25" spans="1:14" ht="12" customHeight="1" hidden="1">
      <c r="A25" s="160"/>
      <c r="B25" s="164" t="e">
        <f>Profile!#REF!</f>
        <v>#REF!</v>
      </c>
      <c r="C25" s="165" t="e">
        <f>Profile!#REF!</f>
        <v>#REF!</v>
      </c>
      <c r="D25" s="164" t="e">
        <f>Profile!#REF!</f>
        <v>#REF!</v>
      </c>
      <c r="E25" s="164" t="e">
        <f>Profile!#REF!</f>
        <v>#REF!</v>
      </c>
      <c r="F25" s="166" t="e">
        <f>Profile!#REF!</f>
        <v>#REF!</v>
      </c>
      <c r="G25" s="164" t="e">
        <f>Profile!#REF!</f>
        <v>#REF!</v>
      </c>
      <c r="H25" s="164" t="e">
        <f>Profile!#REF!</f>
        <v>#REF!</v>
      </c>
      <c r="I25" s="164" t="e">
        <f>Profile!#REF!</f>
        <v>#REF!</v>
      </c>
      <c r="J25" s="140" t="e">
        <f>Profile!#REF!</f>
        <v>#REF!</v>
      </c>
      <c r="K25" s="164" t="e">
        <f>Profile!#REF!</f>
        <v>#REF!</v>
      </c>
      <c r="L25" s="164" t="e">
        <f>Profile!#REF!</f>
        <v>#REF!</v>
      </c>
      <c r="M25" s="164" t="e">
        <f>Profile!#REF!</f>
        <v>#REF!</v>
      </c>
      <c r="N25" s="164" t="e">
        <f>Profile!#REF!</f>
        <v>#REF!</v>
      </c>
    </row>
    <row r="26" spans="1:14" ht="18" customHeight="1" hidden="1">
      <c r="A26" s="160"/>
      <c r="B26" s="164" t="e">
        <f>Profile!#REF!</f>
        <v>#REF!</v>
      </c>
      <c r="C26" s="165" t="e">
        <f>Profile!#REF!</f>
        <v>#REF!</v>
      </c>
      <c r="D26" s="164" t="e">
        <f>Profile!#REF!</f>
        <v>#REF!</v>
      </c>
      <c r="E26" s="164" t="e">
        <f>Profile!#REF!</f>
        <v>#REF!</v>
      </c>
      <c r="F26" s="166" t="e">
        <f>Profile!#REF!</f>
        <v>#REF!</v>
      </c>
      <c r="G26" s="164" t="e">
        <f>Profile!#REF!</f>
        <v>#REF!</v>
      </c>
      <c r="H26" s="164" t="e">
        <f>Profile!#REF!</f>
        <v>#REF!</v>
      </c>
      <c r="I26" s="164" t="e">
        <f>Profile!#REF!</f>
        <v>#REF!</v>
      </c>
      <c r="J26" s="140" t="e">
        <f>Profile!#REF!</f>
        <v>#REF!</v>
      </c>
      <c r="K26" s="164" t="e">
        <f>Profile!#REF!</f>
        <v>#REF!</v>
      </c>
      <c r="L26" s="164" t="e">
        <f>Profile!#REF!</f>
        <v>#REF!</v>
      </c>
      <c r="M26" s="164" t="e">
        <f>Profile!#REF!</f>
        <v>#REF!</v>
      </c>
      <c r="N26" s="164" t="e">
        <f>Profile!#REF!</f>
        <v>#REF!</v>
      </c>
    </row>
    <row r="27" spans="1:14" ht="12" customHeight="1" hidden="1">
      <c r="A27" s="160"/>
      <c r="B27" s="164" t="e">
        <f>Profile!#REF!</f>
        <v>#REF!</v>
      </c>
      <c r="C27" s="165" t="e">
        <f>Profile!#REF!</f>
        <v>#REF!</v>
      </c>
      <c r="D27" s="164" t="e">
        <f>Profile!#REF!</f>
        <v>#REF!</v>
      </c>
      <c r="E27" s="164" t="e">
        <f>Profile!#REF!</f>
        <v>#REF!</v>
      </c>
      <c r="F27" s="166" t="e">
        <f>Profile!#REF!</f>
        <v>#REF!</v>
      </c>
      <c r="G27" s="164" t="e">
        <f>Profile!#REF!</f>
        <v>#REF!</v>
      </c>
      <c r="H27" s="164" t="e">
        <f>Profile!#REF!</f>
        <v>#REF!</v>
      </c>
      <c r="I27" s="164" t="e">
        <f>Profile!#REF!</f>
        <v>#REF!</v>
      </c>
      <c r="J27" s="140" t="e">
        <f>Profile!#REF!</f>
        <v>#REF!</v>
      </c>
      <c r="K27" s="164" t="e">
        <f>Profile!#REF!</f>
        <v>#REF!</v>
      </c>
      <c r="L27" s="164" t="e">
        <f>Profile!#REF!</f>
        <v>#REF!</v>
      </c>
      <c r="M27" s="164" t="e">
        <f>Profile!#REF!</f>
        <v>#REF!</v>
      </c>
      <c r="N27" s="164" t="e">
        <f>Profile!#REF!</f>
        <v>#REF!</v>
      </c>
    </row>
    <row r="28" spans="1:14" ht="12" customHeight="1" hidden="1">
      <c r="A28" s="160"/>
      <c r="B28" s="164" t="e">
        <f>Profile!#REF!</f>
        <v>#REF!</v>
      </c>
      <c r="C28" s="165" t="e">
        <f>Profile!#REF!</f>
        <v>#REF!</v>
      </c>
      <c r="D28" s="164" t="e">
        <f>Profile!#REF!</f>
        <v>#REF!</v>
      </c>
      <c r="E28" s="164" t="e">
        <f>Profile!#REF!</f>
        <v>#REF!</v>
      </c>
      <c r="F28" s="166" t="e">
        <f>Profile!#REF!</f>
        <v>#REF!</v>
      </c>
      <c r="G28" s="164" t="e">
        <f>Profile!#REF!</f>
        <v>#REF!</v>
      </c>
      <c r="H28" s="164" t="e">
        <f>Profile!#REF!</f>
        <v>#REF!</v>
      </c>
      <c r="I28" s="164" t="e">
        <f>Profile!#REF!</f>
        <v>#REF!</v>
      </c>
      <c r="J28" s="140" t="e">
        <f>Profile!#REF!</f>
        <v>#REF!</v>
      </c>
      <c r="K28" s="164" t="e">
        <f>Profile!#REF!</f>
        <v>#REF!</v>
      </c>
      <c r="L28" s="164" t="e">
        <f>Profile!#REF!</f>
        <v>#REF!</v>
      </c>
      <c r="M28" s="164" t="e">
        <f>Profile!#REF!</f>
        <v>#REF!</v>
      </c>
      <c r="N28" s="164" t="e">
        <f>Profile!#REF!</f>
        <v>#REF!</v>
      </c>
    </row>
    <row r="29" spans="1:14" ht="12" customHeight="1" hidden="1">
      <c r="A29" s="160"/>
      <c r="B29" s="164" t="e">
        <f>Profile!#REF!</f>
        <v>#REF!</v>
      </c>
      <c r="C29" s="165" t="e">
        <f>Profile!#REF!</f>
        <v>#REF!</v>
      </c>
      <c r="D29" s="164" t="e">
        <f>Profile!#REF!</f>
        <v>#REF!</v>
      </c>
      <c r="E29" s="164" t="e">
        <f>Profile!#REF!</f>
        <v>#REF!</v>
      </c>
      <c r="F29" s="166" t="e">
        <f>Profile!#REF!</f>
        <v>#REF!</v>
      </c>
      <c r="G29" s="164" t="e">
        <f>Profile!#REF!</f>
        <v>#REF!</v>
      </c>
      <c r="H29" s="164" t="e">
        <f>Profile!#REF!</f>
        <v>#REF!</v>
      </c>
      <c r="I29" s="164" t="e">
        <f>Profile!#REF!</f>
        <v>#REF!</v>
      </c>
      <c r="J29" s="140" t="e">
        <f>Profile!#REF!</f>
        <v>#REF!</v>
      </c>
      <c r="K29" s="164" t="e">
        <f>Profile!#REF!</f>
        <v>#REF!</v>
      </c>
      <c r="L29" s="164" t="e">
        <f>Profile!#REF!</f>
        <v>#REF!</v>
      </c>
      <c r="M29" s="164" t="e">
        <f>Profile!#REF!</f>
        <v>#REF!</v>
      </c>
      <c r="N29" s="164" t="e">
        <f>Profile!#REF!</f>
        <v>#REF!</v>
      </c>
    </row>
    <row r="30" spans="1:14" ht="12" customHeight="1" hidden="1">
      <c r="A30" s="160"/>
      <c r="B30" s="164" t="e">
        <f>Profile!#REF!</f>
        <v>#REF!</v>
      </c>
      <c r="C30" s="165" t="e">
        <f>Profile!#REF!</f>
        <v>#REF!</v>
      </c>
      <c r="D30" s="164" t="e">
        <f>Profile!#REF!</f>
        <v>#REF!</v>
      </c>
      <c r="E30" s="164" t="e">
        <f>Profile!#REF!</f>
        <v>#REF!</v>
      </c>
      <c r="F30" s="166" t="e">
        <f>Profile!#REF!</f>
        <v>#REF!</v>
      </c>
      <c r="G30" s="164" t="e">
        <f>Profile!#REF!</f>
        <v>#REF!</v>
      </c>
      <c r="H30" s="164" t="e">
        <f>Profile!#REF!</f>
        <v>#REF!</v>
      </c>
      <c r="I30" s="164" t="e">
        <f>Profile!#REF!</f>
        <v>#REF!</v>
      </c>
      <c r="J30" s="140" t="e">
        <f>Profile!#REF!</f>
        <v>#REF!</v>
      </c>
      <c r="K30" s="164" t="e">
        <f>Profile!#REF!</f>
        <v>#REF!</v>
      </c>
      <c r="L30" s="164" t="e">
        <f>Profile!#REF!</f>
        <v>#REF!</v>
      </c>
      <c r="M30" s="164" t="e">
        <f>Profile!#REF!</f>
        <v>#REF!</v>
      </c>
      <c r="N30" s="164" t="e">
        <f>Profile!#REF!</f>
        <v>#REF!</v>
      </c>
    </row>
    <row r="31" spans="1:14" ht="12" customHeight="1" hidden="1">
      <c r="A31" s="160"/>
      <c r="B31" s="164" t="e">
        <f>Profile!#REF!</f>
        <v>#REF!</v>
      </c>
      <c r="C31" s="165" t="e">
        <f>Profile!#REF!</f>
        <v>#REF!</v>
      </c>
      <c r="D31" s="164" t="e">
        <f>Profile!#REF!</f>
        <v>#REF!</v>
      </c>
      <c r="E31" s="164" t="e">
        <f>Profile!#REF!</f>
        <v>#REF!</v>
      </c>
      <c r="F31" s="166" t="e">
        <f>Profile!#REF!</f>
        <v>#REF!</v>
      </c>
      <c r="G31" s="164" t="e">
        <f>Profile!#REF!</f>
        <v>#REF!</v>
      </c>
      <c r="H31" s="164" t="e">
        <f>Profile!#REF!</f>
        <v>#REF!</v>
      </c>
      <c r="I31" s="164" t="e">
        <f>Profile!#REF!</f>
        <v>#REF!</v>
      </c>
      <c r="J31" s="140" t="e">
        <f>Profile!#REF!</f>
        <v>#REF!</v>
      </c>
      <c r="K31" s="164" t="e">
        <f>Profile!#REF!</f>
        <v>#REF!</v>
      </c>
      <c r="L31" s="164" t="e">
        <f>Profile!#REF!</f>
        <v>#REF!</v>
      </c>
      <c r="M31" s="164" t="e">
        <f>Profile!#REF!</f>
        <v>#REF!</v>
      </c>
      <c r="N31" s="164" t="e">
        <f>Profile!#REF!</f>
        <v>#REF!</v>
      </c>
    </row>
    <row r="32" spans="1:14" ht="12" customHeight="1" hidden="1">
      <c r="A32" s="160"/>
      <c r="B32" s="164" t="e">
        <f>Profile!#REF!</f>
        <v>#REF!</v>
      </c>
      <c r="C32" s="165" t="e">
        <f>Profile!#REF!</f>
        <v>#REF!</v>
      </c>
      <c r="D32" s="164" t="e">
        <f>Profile!#REF!</f>
        <v>#REF!</v>
      </c>
      <c r="E32" s="164" t="e">
        <f>Profile!#REF!</f>
        <v>#REF!</v>
      </c>
      <c r="F32" s="166" t="e">
        <f>Profile!#REF!</f>
        <v>#REF!</v>
      </c>
      <c r="G32" s="164" t="e">
        <f>Profile!#REF!</f>
        <v>#REF!</v>
      </c>
      <c r="H32" s="164" t="e">
        <f>Profile!#REF!</f>
        <v>#REF!</v>
      </c>
      <c r="I32" s="164" t="e">
        <f>Profile!#REF!</f>
        <v>#REF!</v>
      </c>
      <c r="J32" s="140" t="e">
        <f>Profile!#REF!</f>
        <v>#REF!</v>
      </c>
      <c r="K32" s="164" t="e">
        <f>Profile!#REF!</f>
        <v>#REF!</v>
      </c>
      <c r="L32" s="164" t="e">
        <f>Profile!#REF!</f>
        <v>#REF!</v>
      </c>
      <c r="M32" s="164" t="e">
        <f>Profile!#REF!</f>
        <v>#REF!</v>
      </c>
      <c r="N32" s="164" t="e">
        <f>Profile!#REF!</f>
        <v>#REF!</v>
      </c>
    </row>
    <row r="33" spans="1:14" ht="12" customHeight="1" hidden="1">
      <c r="A33" s="160"/>
      <c r="B33" s="164" t="e">
        <f>Profile!#REF!</f>
        <v>#REF!</v>
      </c>
      <c r="C33" s="165" t="e">
        <f>Profile!#REF!</f>
        <v>#REF!</v>
      </c>
      <c r="D33" s="164" t="e">
        <f>Profile!#REF!</f>
        <v>#REF!</v>
      </c>
      <c r="E33" s="164" t="e">
        <f>Profile!#REF!</f>
        <v>#REF!</v>
      </c>
      <c r="F33" s="166" t="e">
        <f>Profile!#REF!</f>
        <v>#REF!</v>
      </c>
      <c r="G33" s="164" t="e">
        <f>Profile!#REF!</f>
        <v>#REF!</v>
      </c>
      <c r="H33" s="164" t="e">
        <f>Profile!#REF!</f>
        <v>#REF!</v>
      </c>
      <c r="I33" s="164" t="e">
        <f>Profile!#REF!</f>
        <v>#REF!</v>
      </c>
      <c r="J33" s="140" t="e">
        <f>Profile!#REF!</f>
        <v>#REF!</v>
      </c>
      <c r="K33" s="164" t="e">
        <f>Profile!#REF!</f>
        <v>#REF!</v>
      </c>
      <c r="L33" s="164" t="e">
        <f>Profile!#REF!</f>
        <v>#REF!</v>
      </c>
      <c r="M33" s="164" t="e">
        <f>Profile!#REF!</f>
        <v>#REF!</v>
      </c>
      <c r="N33" s="164" t="e">
        <f>Profile!#REF!</f>
        <v>#REF!</v>
      </c>
    </row>
    <row r="34" spans="1:14" ht="12" customHeight="1" hidden="1">
      <c r="A34" s="160"/>
      <c r="B34" s="164" t="e">
        <f>Profile!#REF!</f>
        <v>#REF!</v>
      </c>
      <c r="C34" s="165" t="e">
        <f>Profile!#REF!</f>
        <v>#REF!</v>
      </c>
      <c r="D34" s="164" t="e">
        <f>Profile!#REF!</f>
        <v>#REF!</v>
      </c>
      <c r="E34" s="164" t="e">
        <f>Profile!#REF!</f>
        <v>#REF!</v>
      </c>
      <c r="F34" s="166" t="e">
        <f>Profile!#REF!</f>
        <v>#REF!</v>
      </c>
      <c r="G34" s="164" t="e">
        <f>Profile!#REF!</f>
        <v>#REF!</v>
      </c>
      <c r="H34" s="164" t="e">
        <f>Profile!#REF!</f>
        <v>#REF!</v>
      </c>
      <c r="I34" s="164" t="e">
        <f>Profile!#REF!</f>
        <v>#REF!</v>
      </c>
      <c r="J34" s="140" t="e">
        <f>Profile!#REF!</f>
        <v>#REF!</v>
      </c>
      <c r="K34" s="164" t="e">
        <f>Profile!#REF!</f>
        <v>#REF!</v>
      </c>
      <c r="L34" s="164" t="e">
        <f>Profile!#REF!</f>
        <v>#REF!</v>
      </c>
      <c r="M34" s="164" t="e">
        <f>Profile!#REF!</f>
        <v>#REF!</v>
      </c>
      <c r="N34" s="164" t="e">
        <f>Profile!#REF!</f>
        <v>#REF!</v>
      </c>
    </row>
    <row r="35" spans="1:14" ht="12" customHeight="1" hidden="1">
      <c r="A35" s="160"/>
      <c r="B35" s="164" t="e">
        <f>Profile!#REF!</f>
        <v>#REF!</v>
      </c>
      <c r="C35" s="165" t="e">
        <f>Profile!#REF!</f>
        <v>#REF!</v>
      </c>
      <c r="D35" s="164" t="e">
        <f>Profile!#REF!</f>
        <v>#REF!</v>
      </c>
      <c r="E35" s="164" t="e">
        <f>Profile!#REF!</f>
        <v>#REF!</v>
      </c>
      <c r="F35" s="166" t="e">
        <f>Profile!#REF!</f>
        <v>#REF!</v>
      </c>
      <c r="G35" s="164" t="e">
        <f>Profile!#REF!</f>
        <v>#REF!</v>
      </c>
      <c r="H35" s="164" t="e">
        <f>Profile!#REF!</f>
        <v>#REF!</v>
      </c>
      <c r="I35" s="164" t="e">
        <f>Profile!#REF!</f>
        <v>#REF!</v>
      </c>
      <c r="J35" s="140" t="e">
        <f>Profile!#REF!</f>
        <v>#REF!</v>
      </c>
      <c r="K35" s="164" t="e">
        <f>Profile!#REF!</f>
        <v>#REF!</v>
      </c>
      <c r="L35" s="164" t="e">
        <f>Profile!#REF!</f>
        <v>#REF!</v>
      </c>
      <c r="M35" s="164" t="e">
        <f>Profile!#REF!</f>
        <v>#REF!</v>
      </c>
      <c r="N35" s="164" t="e">
        <f>Profile!#REF!</f>
        <v>#REF!</v>
      </c>
    </row>
    <row r="36" spans="1:14" ht="12" customHeight="1" hidden="1">
      <c r="A36" s="160"/>
      <c r="B36" s="164" t="e">
        <f>Profile!#REF!</f>
        <v>#REF!</v>
      </c>
      <c r="C36" s="165" t="e">
        <f>Profile!#REF!</f>
        <v>#REF!</v>
      </c>
      <c r="D36" s="164" t="e">
        <f>Profile!#REF!</f>
        <v>#REF!</v>
      </c>
      <c r="E36" s="164" t="e">
        <f>Profile!#REF!</f>
        <v>#REF!</v>
      </c>
      <c r="F36" s="166" t="e">
        <f>Profile!#REF!</f>
        <v>#REF!</v>
      </c>
      <c r="G36" s="164" t="e">
        <f>Profile!#REF!</f>
        <v>#REF!</v>
      </c>
      <c r="H36" s="164" t="e">
        <f>Profile!#REF!</f>
        <v>#REF!</v>
      </c>
      <c r="I36" s="164" t="e">
        <f>Profile!#REF!</f>
        <v>#REF!</v>
      </c>
      <c r="J36" s="140" t="e">
        <f>Profile!#REF!</f>
        <v>#REF!</v>
      </c>
      <c r="K36" s="164" t="e">
        <f>Profile!#REF!</f>
        <v>#REF!</v>
      </c>
      <c r="L36" s="164" t="e">
        <f>Profile!#REF!</f>
        <v>#REF!</v>
      </c>
      <c r="M36" s="164" t="e">
        <f>Profile!#REF!</f>
        <v>#REF!</v>
      </c>
      <c r="N36" s="164" t="e">
        <f>Profile!#REF!</f>
        <v>#REF!</v>
      </c>
    </row>
    <row r="37" spans="1:14" ht="12" customHeight="1" hidden="1">
      <c r="A37" s="160"/>
      <c r="B37" s="164" t="e">
        <f>Profile!#REF!</f>
        <v>#REF!</v>
      </c>
      <c r="C37" s="165" t="e">
        <f>Profile!#REF!</f>
        <v>#REF!</v>
      </c>
      <c r="D37" s="164" t="e">
        <f>Profile!#REF!</f>
        <v>#REF!</v>
      </c>
      <c r="E37" s="164" t="e">
        <f>Profile!#REF!</f>
        <v>#REF!</v>
      </c>
      <c r="F37" s="166" t="e">
        <f>Profile!#REF!</f>
        <v>#REF!</v>
      </c>
      <c r="G37" s="164" t="e">
        <f>Profile!#REF!</f>
        <v>#REF!</v>
      </c>
      <c r="H37" s="164" t="e">
        <f>Profile!#REF!</f>
        <v>#REF!</v>
      </c>
      <c r="I37" s="164" t="e">
        <f>Profile!#REF!</f>
        <v>#REF!</v>
      </c>
      <c r="J37" s="140" t="e">
        <f>Profile!#REF!</f>
        <v>#REF!</v>
      </c>
      <c r="K37" s="164" t="e">
        <f>Profile!#REF!</f>
        <v>#REF!</v>
      </c>
      <c r="L37" s="164" t="e">
        <f>Profile!#REF!</f>
        <v>#REF!</v>
      </c>
      <c r="M37" s="164" t="e">
        <f>Profile!#REF!</f>
        <v>#REF!</v>
      </c>
      <c r="N37" s="164" t="e">
        <f>Profile!#REF!</f>
        <v>#REF!</v>
      </c>
    </row>
    <row r="38" spans="1:14" ht="12" customHeight="1" hidden="1">
      <c r="A38" s="160"/>
      <c r="B38" s="164" t="e">
        <f>Profile!#REF!</f>
        <v>#REF!</v>
      </c>
      <c r="C38" s="165" t="e">
        <f>Profile!#REF!</f>
        <v>#REF!</v>
      </c>
      <c r="D38" s="164" t="e">
        <f>Profile!#REF!</f>
        <v>#REF!</v>
      </c>
      <c r="E38" s="164" t="e">
        <f>Profile!#REF!</f>
        <v>#REF!</v>
      </c>
      <c r="F38" s="166" t="e">
        <f>Profile!#REF!</f>
        <v>#REF!</v>
      </c>
      <c r="G38" s="164" t="e">
        <f>Profile!#REF!</f>
        <v>#REF!</v>
      </c>
      <c r="H38" s="164" t="e">
        <f>Profile!#REF!</f>
        <v>#REF!</v>
      </c>
      <c r="I38" s="164" t="e">
        <f>Profile!#REF!</f>
        <v>#REF!</v>
      </c>
      <c r="J38" s="140" t="e">
        <f>Profile!#REF!</f>
        <v>#REF!</v>
      </c>
      <c r="K38" s="164" t="e">
        <f>Profile!#REF!</f>
        <v>#REF!</v>
      </c>
      <c r="L38" s="164" t="e">
        <f>Profile!#REF!</f>
        <v>#REF!</v>
      </c>
      <c r="M38" s="164" t="e">
        <f>Profile!#REF!</f>
        <v>#REF!</v>
      </c>
      <c r="N38" s="164" t="e">
        <f>Profile!#REF!</f>
        <v>#REF!</v>
      </c>
    </row>
    <row r="39" spans="1:14" ht="12" customHeight="1" hidden="1">
      <c r="A39" s="160"/>
      <c r="B39" s="164" t="e">
        <f>Profile!#REF!</f>
        <v>#REF!</v>
      </c>
      <c r="C39" s="165" t="e">
        <f>Profile!#REF!</f>
        <v>#REF!</v>
      </c>
      <c r="D39" s="164" t="e">
        <f>Profile!#REF!</f>
        <v>#REF!</v>
      </c>
      <c r="E39" s="164" t="e">
        <f>Profile!#REF!</f>
        <v>#REF!</v>
      </c>
      <c r="F39" s="166" t="e">
        <f>Profile!#REF!</f>
        <v>#REF!</v>
      </c>
      <c r="G39" s="164" t="e">
        <f>Profile!#REF!</f>
        <v>#REF!</v>
      </c>
      <c r="H39" s="164" t="e">
        <f>Profile!#REF!</f>
        <v>#REF!</v>
      </c>
      <c r="I39" s="164" t="e">
        <f>Profile!#REF!</f>
        <v>#REF!</v>
      </c>
      <c r="J39" s="140" t="e">
        <f>Profile!#REF!</f>
        <v>#REF!</v>
      </c>
      <c r="K39" s="164" t="e">
        <f>Profile!#REF!</f>
        <v>#REF!</v>
      </c>
      <c r="L39" s="164" t="e">
        <f>Profile!#REF!</f>
        <v>#REF!</v>
      </c>
      <c r="M39" s="164" t="e">
        <f>Profile!#REF!</f>
        <v>#REF!</v>
      </c>
      <c r="N39" s="164" t="e">
        <f>Profile!#REF!</f>
        <v>#REF!</v>
      </c>
    </row>
    <row r="40" spans="1:14" ht="12" customHeight="1" hidden="1">
      <c r="A40" s="160"/>
      <c r="B40" s="164" t="e">
        <f>Profile!#REF!</f>
        <v>#REF!</v>
      </c>
      <c r="C40" s="165" t="e">
        <f>Profile!#REF!</f>
        <v>#REF!</v>
      </c>
      <c r="D40" s="164" t="e">
        <f>Profile!#REF!</f>
        <v>#REF!</v>
      </c>
      <c r="E40" s="164" t="e">
        <f>Profile!#REF!</f>
        <v>#REF!</v>
      </c>
      <c r="F40" s="166" t="e">
        <f>Profile!#REF!</f>
        <v>#REF!</v>
      </c>
      <c r="G40" s="164" t="e">
        <f>Profile!#REF!</f>
        <v>#REF!</v>
      </c>
      <c r="H40" s="164" t="e">
        <f>Profile!#REF!</f>
        <v>#REF!</v>
      </c>
      <c r="I40" s="164" t="e">
        <f>Profile!#REF!</f>
        <v>#REF!</v>
      </c>
      <c r="J40" s="140" t="e">
        <f>Profile!#REF!</f>
        <v>#REF!</v>
      </c>
      <c r="K40" s="164" t="e">
        <f>Profile!#REF!</f>
        <v>#REF!</v>
      </c>
      <c r="L40" s="164" t="e">
        <f>Profile!#REF!</f>
        <v>#REF!</v>
      </c>
      <c r="M40" s="164" t="e">
        <f>Profile!#REF!</f>
        <v>#REF!</v>
      </c>
      <c r="N40" s="164" t="e">
        <f>Profile!#REF!</f>
        <v>#REF!</v>
      </c>
    </row>
    <row r="41" spans="1:14" ht="12" customHeight="1" hidden="1">
      <c r="A41" s="160"/>
      <c r="B41" s="164" t="e">
        <f>Profile!#REF!</f>
        <v>#REF!</v>
      </c>
      <c r="C41" s="165" t="e">
        <f>Profile!#REF!</f>
        <v>#REF!</v>
      </c>
      <c r="D41" s="164" t="e">
        <f>Profile!#REF!</f>
        <v>#REF!</v>
      </c>
      <c r="E41" s="164" t="e">
        <f>Profile!#REF!</f>
        <v>#REF!</v>
      </c>
      <c r="F41" s="166" t="e">
        <f>Profile!#REF!</f>
        <v>#REF!</v>
      </c>
      <c r="G41" s="164" t="e">
        <f>Profile!#REF!</f>
        <v>#REF!</v>
      </c>
      <c r="H41" s="164" t="e">
        <f>Profile!#REF!</f>
        <v>#REF!</v>
      </c>
      <c r="I41" s="164" t="e">
        <f>Profile!#REF!</f>
        <v>#REF!</v>
      </c>
      <c r="J41" s="140" t="e">
        <f>Profile!#REF!</f>
        <v>#REF!</v>
      </c>
      <c r="K41" s="164" t="e">
        <f>Profile!#REF!</f>
        <v>#REF!</v>
      </c>
      <c r="L41" s="164" t="e">
        <f>Profile!#REF!</f>
        <v>#REF!</v>
      </c>
      <c r="M41" s="164" t="e">
        <f>Profile!#REF!</f>
        <v>#REF!</v>
      </c>
      <c r="N41" s="164" t="e">
        <f>Profile!#REF!</f>
        <v>#REF!</v>
      </c>
    </row>
    <row r="42" spans="1:14" ht="12" customHeight="1" hidden="1">
      <c r="A42" s="160"/>
      <c r="B42" s="164" t="e">
        <f>Profile!#REF!</f>
        <v>#REF!</v>
      </c>
      <c r="C42" s="165" t="e">
        <f>Profile!#REF!</f>
        <v>#REF!</v>
      </c>
      <c r="D42" s="164" t="e">
        <f>Profile!#REF!</f>
        <v>#REF!</v>
      </c>
      <c r="E42" s="164" t="e">
        <f>Profile!#REF!</f>
        <v>#REF!</v>
      </c>
      <c r="F42" s="166" t="e">
        <f>Profile!#REF!</f>
        <v>#REF!</v>
      </c>
      <c r="G42" s="164" t="e">
        <f>Profile!#REF!</f>
        <v>#REF!</v>
      </c>
      <c r="H42" s="164" t="e">
        <f>Profile!#REF!</f>
        <v>#REF!</v>
      </c>
      <c r="I42" s="164" t="e">
        <f>Profile!#REF!</f>
        <v>#REF!</v>
      </c>
      <c r="J42" s="140" t="e">
        <f>Profile!#REF!</f>
        <v>#REF!</v>
      </c>
      <c r="K42" s="164" t="e">
        <f>Profile!#REF!</f>
        <v>#REF!</v>
      </c>
      <c r="L42" s="164" t="e">
        <f>Profile!#REF!</f>
        <v>#REF!</v>
      </c>
      <c r="M42" s="164" t="e">
        <f>Profile!#REF!</f>
        <v>#REF!</v>
      </c>
      <c r="N42" s="164" t="e">
        <f>Profile!#REF!</f>
        <v>#REF!</v>
      </c>
    </row>
    <row r="43" spans="1:14" ht="12" customHeight="1" hidden="1">
      <c r="A43" s="160"/>
      <c r="B43" s="164" t="e">
        <f>Profile!#REF!</f>
        <v>#REF!</v>
      </c>
      <c r="C43" s="165" t="e">
        <f>Profile!#REF!</f>
        <v>#REF!</v>
      </c>
      <c r="D43" s="164" t="e">
        <f>Profile!#REF!</f>
        <v>#REF!</v>
      </c>
      <c r="E43" s="164" t="e">
        <f>Profile!#REF!</f>
        <v>#REF!</v>
      </c>
      <c r="F43" s="166" t="e">
        <f>Profile!#REF!</f>
        <v>#REF!</v>
      </c>
      <c r="G43" s="164" t="e">
        <f>Profile!#REF!</f>
        <v>#REF!</v>
      </c>
      <c r="H43" s="164" t="e">
        <f>Profile!#REF!</f>
        <v>#REF!</v>
      </c>
      <c r="I43" s="164" t="e">
        <f>Profile!#REF!</f>
        <v>#REF!</v>
      </c>
      <c r="J43" s="140" t="e">
        <f>Profile!#REF!</f>
        <v>#REF!</v>
      </c>
      <c r="K43" s="164" t="e">
        <f>Profile!#REF!</f>
        <v>#REF!</v>
      </c>
      <c r="L43" s="164" t="e">
        <f>Profile!#REF!</f>
        <v>#REF!</v>
      </c>
      <c r="M43" s="164" t="e">
        <f>Profile!#REF!</f>
        <v>#REF!</v>
      </c>
      <c r="N43" s="164" t="e">
        <f>Profile!#REF!</f>
        <v>#REF!</v>
      </c>
    </row>
    <row r="44" spans="1:14" ht="12" customHeight="1" hidden="1">
      <c r="A44" s="160"/>
      <c r="B44" s="164" t="e">
        <f>Profile!#REF!</f>
        <v>#REF!</v>
      </c>
      <c r="C44" s="165" t="e">
        <f>Profile!#REF!</f>
        <v>#REF!</v>
      </c>
      <c r="D44" s="164" t="e">
        <f>Profile!#REF!</f>
        <v>#REF!</v>
      </c>
      <c r="E44" s="164" t="e">
        <f>Profile!#REF!</f>
        <v>#REF!</v>
      </c>
      <c r="F44" s="166" t="e">
        <f>Profile!#REF!</f>
        <v>#REF!</v>
      </c>
      <c r="G44" s="164" t="e">
        <f>Profile!#REF!</f>
        <v>#REF!</v>
      </c>
      <c r="H44" s="164" t="e">
        <f>Profile!#REF!</f>
        <v>#REF!</v>
      </c>
      <c r="I44" s="164" t="e">
        <f>Profile!#REF!</f>
        <v>#REF!</v>
      </c>
      <c r="J44" s="140" t="e">
        <f>Profile!#REF!</f>
        <v>#REF!</v>
      </c>
      <c r="K44" s="164" t="e">
        <f>Profile!#REF!</f>
        <v>#REF!</v>
      </c>
      <c r="L44" s="164" t="e">
        <f>Profile!#REF!</f>
        <v>#REF!</v>
      </c>
      <c r="M44" s="164" t="e">
        <f>Profile!#REF!</f>
        <v>#REF!</v>
      </c>
      <c r="N44" s="164" t="e">
        <f>Profile!#REF!</f>
        <v>#REF!</v>
      </c>
    </row>
    <row r="45" spans="1:14" ht="12" customHeight="1" hidden="1">
      <c r="A45" s="160"/>
      <c r="B45" s="164" t="e">
        <f>Profile!#REF!</f>
        <v>#REF!</v>
      </c>
      <c r="C45" s="165" t="e">
        <f>Profile!#REF!</f>
        <v>#REF!</v>
      </c>
      <c r="D45" s="164" t="e">
        <f>Profile!#REF!</f>
        <v>#REF!</v>
      </c>
      <c r="E45" s="164" t="e">
        <f>Profile!#REF!</f>
        <v>#REF!</v>
      </c>
      <c r="F45" s="166" t="e">
        <f>Profile!#REF!</f>
        <v>#REF!</v>
      </c>
      <c r="G45" s="164" t="e">
        <f>Profile!#REF!</f>
        <v>#REF!</v>
      </c>
      <c r="H45" s="164" t="e">
        <f>Profile!#REF!</f>
        <v>#REF!</v>
      </c>
      <c r="I45" s="164" t="e">
        <f>Profile!#REF!</f>
        <v>#REF!</v>
      </c>
      <c r="J45" s="140" t="e">
        <f>Profile!#REF!</f>
        <v>#REF!</v>
      </c>
      <c r="K45" s="164" t="e">
        <f>Profile!#REF!</f>
        <v>#REF!</v>
      </c>
      <c r="L45" s="164" t="e">
        <f>Profile!#REF!</f>
        <v>#REF!</v>
      </c>
      <c r="M45" s="164" t="e">
        <f>Profile!#REF!</f>
        <v>#REF!</v>
      </c>
      <c r="N45" s="164" t="e">
        <f>Profile!#REF!</f>
        <v>#REF!</v>
      </c>
    </row>
    <row r="46" spans="1:14" ht="12" customHeight="1" hidden="1">
      <c r="A46" s="160"/>
      <c r="B46" s="164" t="e">
        <f>Profile!#REF!</f>
        <v>#REF!</v>
      </c>
      <c r="C46" s="165" t="e">
        <f>Profile!#REF!</f>
        <v>#REF!</v>
      </c>
      <c r="D46" s="164" t="e">
        <f>Profile!#REF!</f>
        <v>#REF!</v>
      </c>
      <c r="E46" s="164" t="e">
        <f>Profile!#REF!</f>
        <v>#REF!</v>
      </c>
      <c r="F46" s="166" t="e">
        <f>Profile!#REF!</f>
        <v>#REF!</v>
      </c>
      <c r="G46" s="164" t="e">
        <f>Profile!#REF!</f>
        <v>#REF!</v>
      </c>
      <c r="H46" s="164" t="e">
        <f>Profile!#REF!</f>
        <v>#REF!</v>
      </c>
      <c r="I46" s="164" t="e">
        <f>Profile!#REF!</f>
        <v>#REF!</v>
      </c>
      <c r="J46" s="140" t="e">
        <f>Profile!#REF!</f>
        <v>#REF!</v>
      </c>
      <c r="K46" s="164" t="e">
        <f>Profile!#REF!</f>
        <v>#REF!</v>
      </c>
      <c r="L46" s="164" t="e">
        <f>Profile!#REF!</f>
        <v>#REF!</v>
      </c>
      <c r="M46" s="164" t="e">
        <f>Profile!#REF!</f>
        <v>#REF!</v>
      </c>
      <c r="N46" s="164" t="e">
        <f>Profile!#REF!</f>
        <v>#REF!</v>
      </c>
    </row>
    <row r="47" spans="1:14" ht="12" customHeight="1" hidden="1">
      <c r="A47" s="160"/>
      <c r="B47" s="164" t="e">
        <f>Profile!#REF!</f>
        <v>#REF!</v>
      </c>
      <c r="C47" s="165" t="e">
        <f>Profile!#REF!</f>
        <v>#REF!</v>
      </c>
      <c r="D47" s="164" t="e">
        <f>Profile!#REF!</f>
        <v>#REF!</v>
      </c>
      <c r="E47" s="164" t="e">
        <f>Profile!#REF!</f>
        <v>#REF!</v>
      </c>
      <c r="F47" s="166" t="e">
        <f>Profile!#REF!</f>
        <v>#REF!</v>
      </c>
      <c r="G47" s="164" t="e">
        <f>Profile!#REF!</f>
        <v>#REF!</v>
      </c>
      <c r="H47" s="164" t="e">
        <f>Profile!#REF!</f>
        <v>#REF!</v>
      </c>
      <c r="I47" s="164" t="e">
        <f>Profile!#REF!</f>
        <v>#REF!</v>
      </c>
      <c r="J47" s="140" t="e">
        <f>Profile!#REF!</f>
        <v>#REF!</v>
      </c>
      <c r="K47" s="164" t="e">
        <f>Profile!#REF!</f>
        <v>#REF!</v>
      </c>
      <c r="L47" s="164" t="e">
        <f>Profile!#REF!</f>
        <v>#REF!</v>
      </c>
      <c r="M47" s="164" t="e">
        <f>Profile!#REF!</f>
        <v>#REF!</v>
      </c>
      <c r="N47" s="164" t="e">
        <f>Profile!#REF!</f>
        <v>#REF!</v>
      </c>
    </row>
    <row r="48" spans="1:14" ht="12" customHeight="1" hidden="1">
      <c r="A48" s="160"/>
      <c r="B48" s="164" t="e">
        <f>Profile!#REF!</f>
        <v>#REF!</v>
      </c>
      <c r="C48" s="165" t="e">
        <f>Profile!#REF!</f>
        <v>#REF!</v>
      </c>
      <c r="D48" s="164" t="e">
        <f>Profile!#REF!</f>
        <v>#REF!</v>
      </c>
      <c r="E48" s="164" t="e">
        <f>Profile!#REF!</f>
        <v>#REF!</v>
      </c>
      <c r="F48" s="166" t="e">
        <f>Profile!#REF!</f>
        <v>#REF!</v>
      </c>
      <c r="G48" s="164" t="e">
        <f>Profile!#REF!</f>
        <v>#REF!</v>
      </c>
      <c r="H48" s="164" t="e">
        <f>Profile!#REF!</f>
        <v>#REF!</v>
      </c>
      <c r="I48" s="164" t="e">
        <f>Profile!#REF!</f>
        <v>#REF!</v>
      </c>
      <c r="J48" s="140" t="e">
        <f>Profile!#REF!</f>
        <v>#REF!</v>
      </c>
      <c r="K48" s="164" t="e">
        <f>Profile!#REF!</f>
        <v>#REF!</v>
      </c>
      <c r="L48" s="164" t="e">
        <f>Profile!#REF!</f>
        <v>#REF!</v>
      </c>
      <c r="M48" s="164" t="e">
        <f>Profile!#REF!</f>
        <v>#REF!</v>
      </c>
      <c r="N48" s="164" t="e">
        <f>Profile!#REF!</f>
        <v>#REF!</v>
      </c>
    </row>
    <row r="49" spans="1:14" ht="12" customHeight="1" hidden="1">
      <c r="A49" s="160"/>
      <c r="B49" s="164" t="e">
        <f>Profile!#REF!</f>
        <v>#REF!</v>
      </c>
      <c r="C49" s="165" t="e">
        <f>Profile!#REF!</f>
        <v>#REF!</v>
      </c>
      <c r="D49" s="164" t="e">
        <f>Profile!#REF!</f>
        <v>#REF!</v>
      </c>
      <c r="E49" s="164" t="e">
        <f>Profile!#REF!</f>
        <v>#REF!</v>
      </c>
      <c r="F49" s="166" t="e">
        <f>Profile!#REF!</f>
        <v>#REF!</v>
      </c>
      <c r="G49" s="164" t="e">
        <f>Profile!#REF!</f>
        <v>#REF!</v>
      </c>
      <c r="H49" s="164" t="e">
        <f>Profile!#REF!</f>
        <v>#REF!</v>
      </c>
      <c r="I49" s="164" t="e">
        <f>Profile!#REF!</f>
        <v>#REF!</v>
      </c>
      <c r="J49" s="140" t="e">
        <f>Profile!#REF!</f>
        <v>#REF!</v>
      </c>
      <c r="K49" s="164" t="e">
        <f>Profile!#REF!</f>
        <v>#REF!</v>
      </c>
      <c r="L49" s="164" t="e">
        <f>Profile!#REF!</f>
        <v>#REF!</v>
      </c>
      <c r="M49" s="164" t="e">
        <f>Profile!#REF!</f>
        <v>#REF!</v>
      </c>
      <c r="N49" s="164" t="e">
        <f>Profile!#REF!</f>
        <v>#REF!</v>
      </c>
    </row>
    <row r="50" spans="1:14" ht="12" customHeight="1" hidden="1">
      <c r="A50" s="160"/>
      <c r="B50" s="164" t="e">
        <f>Profile!#REF!</f>
        <v>#REF!</v>
      </c>
      <c r="C50" s="165" t="e">
        <f>Profile!#REF!</f>
        <v>#REF!</v>
      </c>
      <c r="D50" s="164" t="e">
        <f>Profile!#REF!</f>
        <v>#REF!</v>
      </c>
      <c r="E50" s="164" t="e">
        <f>Profile!#REF!</f>
        <v>#REF!</v>
      </c>
      <c r="F50" s="166" t="e">
        <f>Profile!#REF!</f>
        <v>#REF!</v>
      </c>
      <c r="G50" s="164" t="e">
        <f>Profile!#REF!</f>
        <v>#REF!</v>
      </c>
      <c r="H50" s="164" t="e">
        <f>Profile!#REF!</f>
        <v>#REF!</v>
      </c>
      <c r="I50" s="164" t="e">
        <f>Profile!#REF!</f>
        <v>#REF!</v>
      </c>
      <c r="J50" s="140" t="e">
        <f>Profile!#REF!</f>
        <v>#REF!</v>
      </c>
      <c r="K50" s="164" t="e">
        <f>Profile!#REF!</f>
        <v>#REF!</v>
      </c>
      <c r="L50" s="164" t="e">
        <f>Profile!#REF!</f>
        <v>#REF!</v>
      </c>
      <c r="M50" s="164" t="e">
        <f>Profile!#REF!</f>
        <v>#REF!</v>
      </c>
      <c r="N50" s="164" t="e">
        <f>Profile!#REF!</f>
        <v>#REF!</v>
      </c>
    </row>
    <row r="51" spans="1:14" ht="12" customHeight="1" hidden="1">
      <c r="A51" s="160"/>
      <c r="B51" s="164" t="e">
        <f>Profile!#REF!</f>
        <v>#REF!</v>
      </c>
      <c r="C51" s="165" t="e">
        <f>Profile!#REF!</f>
        <v>#REF!</v>
      </c>
      <c r="D51" s="164" t="e">
        <f>Profile!#REF!</f>
        <v>#REF!</v>
      </c>
      <c r="E51" s="164" t="e">
        <f>Profile!#REF!</f>
        <v>#REF!</v>
      </c>
      <c r="F51" s="166" t="e">
        <f>Profile!#REF!</f>
        <v>#REF!</v>
      </c>
      <c r="G51" s="164" t="e">
        <f>Profile!#REF!</f>
        <v>#REF!</v>
      </c>
      <c r="H51" s="164" t="e">
        <f>Profile!#REF!</f>
        <v>#REF!</v>
      </c>
      <c r="I51" s="164" t="e">
        <f>Profile!#REF!</f>
        <v>#REF!</v>
      </c>
      <c r="J51" s="140" t="e">
        <f>Profile!#REF!</f>
        <v>#REF!</v>
      </c>
      <c r="K51" s="164" t="e">
        <f>Profile!#REF!</f>
        <v>#REF!</v>
      </c>
      <c r="L51" s="164" t="e">
        <f>Profile!#REF!</f>
        <v>#REF!</v>
      </c>
      <c r="M51" s="164" t="e">
        <f>Profile!#REF!</f>
        <v>#REF!</v>
      </c>
      <c r="N51" s="164" t="e">
        <f>Profile!#REF!</f>
        <v>#REF!</v>
      </c>
    </row>
    <row r="52" spans="1:14" ht="12" customHeight="1" hidden="1">
      <c r="A52" s="160"/>
      <c r="B52" s="164" t="e">
        <f>Profile!#REF!</f>
        <v>#REF!</v>
      </c>
      <c r="C52" s="165" t="e">
        <f>Profile!#REF!</f>
        <v>#REF!</v>
      </c>
      <c r="D52" s="164" t="e">
        <f>Profile!#REF!</f>
        <v>#REF!</v>
      </c>
      <c r="E52" s="164" t="e">
        <f>Profile!#REF!</f>
        <v>#REF!</v>
      </c>
      <c r="F52" s="166" t="e">
        <f>Profile!#REF!</f>
        <v>#REF!</v>
      </c>
      <c r="G52" s="164" t="e">
        <f>Profile!#REF!</f>
        <v>#REF!</v>
      </c>
      <c r="H52" s="164" t="e">
        <f>Profile!#REF!</f>
        <v>#REF!</v>
      </c>
      <c r="I52" s="164" t="e">
        <f>Profile!#REF!</f>
        <v>#REF!</v>
      </c>
      <c r="J52" s="140" t="e">
        <f>Profile!#REF!</f>
        <v>#REF!</v>
      </c>
      <c r="K52" s="164" t="e">
        <f>Profile!#REF!</f>
        <v>#REF!</v>
      </c>
      <c r="L52" s="164" t="e">
        <f>Profile!#REF!</f>
        <v>#REF!</v>
      </c>
      <c r="M52" s="164" t="e">
        <f>Profile!#REF!</f>
        <v>#REF!</v>
      </c>
      <c r="N52" s="164" t="e">
        <f>Profile!#REF!</f>
        <v>#REF!</v>
      </c>
    </row>
    <row r="53" spans="1:14" ht="12" customHeight="1" hidden="1">
      <c r="A53" s="160"/>
      <c r="B53" s="164" t="e">
        <f>Profile!#REF!</f>
        <v>#REF!</v>
      </c>
      <c r="C53" s="165" t="e">
        <f>Profile!#REF!</f>
        <v>#REF!</v>
      </c>
      <c r="D53" s="164" t="e">
        <f>Profile!#REF!</f>
        <v>#REF!</v>
      </c>
      <c r="E53" s="164" t="e">
        <f>Profile!#REF!</f>
        <v>#REF!</v>
      </c>
      <c r="F53" s="166" t="e">
        <f>Profile!#REF!</f>
        <v>#REF!</v>
      </c>
      <c r="G53" s="164" t="e">
        <f>Profile!#REF!</f>
        <v>#REF!</v>
      </c>
      <c r="H53" s="164" t="e">
        <f>Profile!#REF!</f>
        <v>#REF!</v>
      </c>
      <c r="I53" s="164" t="e">
        <f>Profile!#REF!</f>
        <v>#REF!</v>
      </c>
      <c r="J53" s="140" t="e">
        <f>Profile!#REF!</f>
        <v>#REF!</v>
      </c>
      <c r="K53" s="164" t="e">
        <f>Profile!#REF!</f>
        <v>#REF!</v>
      </c>
      <c r="L53" s="164" t="e">
        <f>Profile!#REF!</f>
        <v>#REF!</v>
      </c>
      <c r="M53" s="164" t="e">
        <f>Profile!#REF!</f>
        <v>#REF!</v>
      </c>
      <c r="N53" s="164" t="e">
        <f>Profile!#REF!</f>
        <v>#REF!</v>
      </c>
    </row>
    <row r="54" spans="1:14" ht="12" customHeight="1" hidden="1">
      <c r="A54" s="160"/>
      <c r="B54" s="164" t="e">
        <f>Profile!#REF!</f>
        <v>#REF!</v>
      </c>
      <c r="C54" s="165" t="e">
        <f>Profile!#REF!</f>
        <v>#REF!</v>
      </c>
      <c r="D54" s="164" t="e">
        <f>Profile!#REF!</f>
        <v>#REF!</v>
      </c>
      <c r="E54" s="164" t="e">
        <f>Profile!#REF!</f>
        <v>#REF!</v>
      </c>
      <c r="F54" s="166" t="e">
        <f>Profile!#REF!</f>
        <v>#REF!</v>
      </c>
      <c r="G54" s="164" t="e">
        <f>Profile!#REF!</f>
        <v>#REF!</v>
      </c>
      <c r="H54" s="164" t="e">
        <f>Profile!#REF!</f>
        <v>#REF!</v>
      </c>
      <c r="I54" s="164" t="e">
        <f>Profile!#REF!</f>
        <v>#REF!</v>
      </c>
      <c r="J54" s="140" t="e">
        <f>Profile!#REF!</f>
        <v>#REF!</v>
      </c>
      <c r="K54" s="164" t="e">
        <f>Profile!#REF!</f>
        <v>#REF!</v>
      </c>
      <c r="L54" s="164" t="e">
        <f>Profile!#REF!</f>
        <v>#REF!</v>
      </c>
      <c r="M54" s="164" t="e">
        <f>Profile!#REF!</f>
        <v>#REF!</v>
      </c>
      <c r="N54" s="164" t="e">
        <f>Profile!#REF!</f>
        <v>#REF!</v>
      </c>
    </row>
    <row r="55" spans="1:14" ht="12" customHeight="1" hidden="1">
      <c r="A55" s="160"/>
      <c r="B55" s="164" t="e">
        <f>Profile!#REF!</f>
        <v>#REF!</v>
      </c>
      <c r="C55" s="165" t="e">
        <f>Profile!#REF!</f>
        <v>#REF!</v>
      </c>
      <c r="D55" s="164" t="e">
        <f>Profile!#REF!</f>
        <v>#REF!</v>
      </c>
      <c r="E55" s="164" t="e">
        <f>Profile!#REF!</f>
        <v>#REF!</v>
      </c>
      <c r="F55" s="166" t="e">
        <f>Profile!#REF!</f>
        <v>#REF!</v>
      </c>
      <c r="G55" s="164" t="e">
        <f>Profile!#REF!</f>
        <v>#REF!</v>
      </c>
      <c r="H55" s="164" t="e">
        <f>Profile!#REF!</f>
        <v>#REF!</v>
      </c>
      <c r="I55" s="164" t="e">
        <f>Profile!#REF!</f>
        <v>#REF!</v>
      </c>
      <c r="J55" s="140" t="e">
        <f>Profile!#REF!</f>
        <v>#REF!</v>
      </c>
      <c r="K55" s="164" t="e">
        <f>Profile!#REF!</f>
        <v>#REF!</v>
      </c>
      <c r="L55" s="164" t="e">
        <f>Profile!#REF!</f>
        <v>#REF!</v>
      </c>
      <c r="M55" s="164" t="e">
        <f>Profile!#REF!</f>
        <v>#REF!</v>
      </c>
      <c r="N55" s="164" t="e">
        <f>Profile!#REF!</f>
        <v>#REF!</v>
      </c>
    </row>
    <row r="56" spans="1:14" ht="12" customHeight="1" hidden="1">
      <c r="A56" s="160"/>
      <c r="B56" s="164" t="e">
        <f>Profile!#REF!</f>
        <v>#REF!</v>
      </c>
      <c r="C56" s="165" t="e">
        <f>Profile!#REF!</f>
        <v>#REF!</v>
      </c>
      <c r="D56" s="164" t="e">
        <f>Profile!#REF!</f>
        <v>#REF!</v>
      </c>
      <c r="E56" s="164" t="e">
        <f>Profile!#REF!</f>
        <v>#REF!</v>
      </c>
      <c r="F56" s="166" t="e">
        <f>Profile!#REF!</f>
        <v>#REF!</v>
      </c>
      <c r="G56" s="164" t="e">
        <f>Profile!#REF!</f>
        <v>#REF!</v>
      </c>
      <c r="H56" s="164" t="e">
        <f>Profile!#REF!</f>
        <v>#REF!</v>
      </c>
      <c r="I56" s="164" t="e">
        <f>Profile!#REF!</f>
        <v>#REF!</v>
      </c>
      <c r="J56" s="140" t="e">
        <f>Profile!#REF!</f>
        <v>#REF!</v>
      </c>
      <c r="K56" s="164" t="e">
        <f>Profile!#REF!</f>
        <v>#REF!</v>
      </c>
      <c r="L56" s="164" t="e">
        <f>Profile!#REF!</f>
        <v>#REF!</v>
      </c>
      <c r="M56" s="164" t="e">
        <f>Profile!#REF!</f>
        <v>#REF!</v>
      </c>
      <c r="N56" s="164" t="e">
        <f>Profile!#REF!</f>
        <v>#REF!</v>
      </c>
    </row>
    <row r="57" spans="1:14" ht="12" customHeight="1" hidden="1">
      <c r="A57" s="160"/>
      <c r="B57" s="164" t="e">
        <f>Profile!#REF!</f>
        <v>#REF!</v>
      </c>
      <c r="C57" s="165" t="e">
        <f>Profile!#REF!</f>
        <v>#REF!</v>
      </c>
      <c r="D57" s="164" t="e">
        <f>Profile!#REF!</f>
        <v>#REF!</v>
      </c>
      <c r="E57" s="164" t="e">
        <f>Profile!#REF!</f>
        <v>#REF!</v>
      </c>
      <c r="F57" s="166" t="e">
        <f>Profile!#REF!</f>
        <v>#REF!</v>
      </c>
      <c r="G57" s="164" t="e">
        <f>Profile!#REF!</f>
        <v>#REF!</v>
      </c>
      <c r="H57" s="164" t="e">
        <f>Profile!#REF!</f>
        <v>#REF!</v>
      </c>
      <c r="I57" s="164" t="e">
        <f>Profile!#REF!</f>
        <v>#REF!</v>
      </c>
      <c r="J57" s="140" t="e">
        <f>Profile!#REF!</f>
        <v>#REF!</v>
      </c>
      <c r="K57" s="164" t="e">
        <f>Profile!#REF!</f>
        <v>#REF!</v>
      </c>
      <c r="L57" s="164" t="e">
        <f>Profile!#REF!</f>
        <v>#REF!</v>
      </c>
      <c r="M57" s="164" t="e">
        <f>Profile!#REF!</f>
        <v>#REF!</v>
      </c>
      <c r="N57" s="164" t="e">
        <f>Profile!#REF!</f>
        <v>#REF!</v>
      </c>
    </row>
    <row r="58" spans="1:14" ht="12" customHeight="1" hidden="1">
      <c r="A58" s="160"/>
      <c r="B58" s="164" t="e">
        <f>Profile!#REF!</f>
        <v>#REF!</v>
      </c>
      <c r="C58" s="165" t="e">
        <f>Profile!#REF!</f>
        <v>#REF!</v>
      </c>
      <c r="D58" s="164" t="e">
        <f>Profile!#REF!</f>
        <v>#REF!</v>
      </c>
      <c r="E58" s="164" t="e">
        <f>Profile!#REF!</f>
        <v>#REF!</v>
      </c>
      <c r="F58" s="166" t="e">
        <f>Profile!#REF!</f>
        <v>#REF!</v>
      </c>
      <c r="G58" s="164" t="e">
        <f>Profile!#REF!</f>
        <v>#REF!</v>
      </c>
      <c r="H58" s="164" t="e">
        <f>Profile!#REF!</f>
        <v>#REF!</v>
      </c>
      <c r="I58" s="164" t="e">
        <f>Profile!#REF!</f>
        <v>#REF!</v>
      </c>
      <c r="J58" s="140" t="e">
        <f>Profile!#REF!</f>
        <v>#REF!</v>
      </c>
      <c r="K58" s="164" t="e">
        <f>Profile!#REF!</f>
        <v>#REF!</v>
      </c>
      <c r="L58" s="164" t="e">
        <f>Profile!#REF!</f>
        <v>#REF!</v>
      </c>
      <c r="M58" s="164" t="e">
        <f>Profile!#REF!</f>
        <v>#REF!</v>
      </c>
      <c r="N58" s="164" t="e">
        <f>Profile!#REF!</f>
        <v>#REF!</v>
      </c>
    </row>
    <row r="59" spans="1:14" ht="12" customHeight="1" hidden="1">
      <c r="A59" s="160"/>
      <c r="B59" s="164" t="e">
        <f>Profile!#REF!</f>
        <v>#REF!</v>
      </c>
      <c r="C59" s="165" t="e">
        <f>Profile!#REF!</f>
        <v>#REF!</v>
      </c>
      <c r="D59" s="164" t="e">
        <f>Profile!#REF!</f>
        <v>#REF!</v>
      </c>
      <c r="E59" s="164" t="e">
        <f>Profile!#REF!</f>
        <v>#REF!</v>
      </c>
      <c r="F59" s="166" t="e">
        <f>Profile!#REF!</f>
        <v>#REF!</v>
      </c>
      <c r="G59" s="164" t="e">
        <f>Profile!#REF!</f>
        <v>#REF!</v>
      </c>
      <c r="H59" s="164" t="e">
        <f>Profile!#REF!</f>
        <v>#REF!</v>
      </c>
      <c r="I59" s="164" t="e">
        <f>Profile!#REF!</f>
        <v>#REF!</v>
      </c>
      <c r="J59" s="140" t="e">
        <f>Profile!#REF!</f>
        <v>#REF!</v>
      </c>
      <c r="K59" s="164" t="e">
        <f>Profile!#REF!</f>
        <v>#REF!</v>
      </c>
      <c r="L59" s="164" t="e">
        <f>Profile!#REF!</f>
        <v>#REF!</v>
      </c>
      <c r="M59" s="164" t="e">
        <f>Profile!#REF!</f>
        <v>#REF!</v>
      </c>
      <c r="N59" s="164" t="e">
        <f>Profile!#REF!</f>
        <v>#REF!</v>
      </c>
    </row>
    <row r="60" spans="1:14" ht="12" customHeight="1" hidden="1">
      <c r="A60" s="160"/>
      <c r="B60" s="164" t="e">
        <f>Profile!#REF!</f>
        <v>#REF!</v>
      </c>
      <c r="C60" s="165" t="e">
        <f>Profile!#REF!</f>
        <v>#REF!</v>
      </c>
      <c r="D60" s="164" t="e">
        <f>Profile!#REF!</f>
        <v>#REF!</v>
      </c>
      <c r="E60" s="164" t="e">
        <f>Profile!#REF!</f>
        <v>#REF!</v>
      </c>
      <c r="F60" s="166" t="e">
        <f>Profile!#REF!</f>
        <v>#REF!</v>
      </c>
      <c r="G60" s="164" t="e">
        <f>Profile!#REF!</f>
        <v>#REF!</v>
      </c>
      <c r="H60" s="164" t="e">
        <f>Profile!#REF!</f>
        <v>#REF!</v>
      </c>
      <c r="I60" s="164" t="e">
        <f>Profile!#REF!</f>
        <v>#REF!</v>
      </c>
      <c r="J60" s="140" t="e">
        <f>Profile!#REF!</f>
        <v>#REF!</v>
      </c>
      <c r="K60" s="164" t="e">
        <f>Profile!#REF!</f>
        <v>#REF!</v>
      </c>
      <c r="L60" s="164" t="e">
        <f>Profile!#REF!</f>
        <v>#REF!</v>
      </c>
      <c r="M60" s="164" t="e">
        <f>Profile!#REF!</f>
        <v>#REF!</v>
      </c>
      <c r="N60" s="164" t="e">
        <f>Profile!#REF!</f>
        <v>#REF!</v>
      </c>
    </row>
    <row r="61" spans="1:14" ht="12" customHeight="1" hidden="1">
      <c r="A61" s="160"/>
      <c r="B61" s="164" t="e">
        <f>Profile!#REF!</f>
        <v>#REF!</v>
      </c>
      <c r="C61" s="165" t="e">
        <f>Profile!#REF!</f>
        <v>#REF!</v>
      </c>
      <c r="D61" s="164" t="e">
        <f>Profile!#REF!</f>
        <v>#REF!</v>
      </c>
      <c r="E61" s="164" t="e">
        <f>Profile!#REF!</f>
        <v>#REF!</v>
      </c>
      <c r="F61" s="166" t="e">
        <f>Profile!#REF!</f>
        <v>#REF!</v>
      </c>
      <c r="G61" s="164" t="e">
        <f>Profile!#REF!</f>
        <v>#REF!</v>
      </c>
      <c r="H61" s="164" t="e">
        <f>Profile!#REF!</f>
        <v>#REF!</v>
      </c>
      <c r="I61" s="164" t="e">
        <f>Profile!#REF!</f>
        <v>#REF!</v>
      </c>
      <c r="J61" s="140" t="e">
        <f>Profile!#REF!</f>
        <v>#REF!</v>
      </c>
      <c r="K61" s="164" t="e">
        <f>Profile!#REF!</f>
        <v>#REF!</v>
      </c>
      <c r="L61" s="164" t="e">
        <f>Profile!#REF!</f>
        <v>#REF!</v>
      </c>
      <c r="M61" s="164" t="e">
        <f>Profile!#REF!</f>
        <v>#REF!</v>
      </c>
      <c r="N61" s="164" t="e">
        <f>Profile!#REF!</f>
        <v>#REF!</v>
      </c>
    </row>
    <row r="62" spans="1:14" ht="12" customHeight="1" hidden="1">
      <c r="A62" s="160"/>
      <c r="B62" s="164" t="e">
        <f>Profile!#REF!</f>
        <v>#REF!</v>
      </c>
      <c r="C62" s="165" t="e">
        <f>Profile!#REF!</f>
        <v>#REF!</v>
      </c>
      <c r="D62" s="164" t="e">
        <f>Profile!#REF!</f>
        <v>#REF!</v>
      </c>
      <c r="E62" s="164" t="e">
        <f>Profile!#REF!</f>
        <v>#REF!</v>
      </c>
      <c r="F62" s="166" t="e">
        <f>Profile!#REF!</f>
        <v>#REF!</v>
      </c>
      <c r="G62" s="164" t="e">
        <f>Profile!#REF!</f>
        <v>#REF!</v>
      </c>
      <c r="H62" s="164" t="e">
        <f>Profile!#REF!</f>
        <v>#REF!</v>
      </c>
      <c r="I62" s="164" t="e">
        <f>Profile!#REF!</f>
        <v>#REF!</v>
      </c>
      <c r="J62" s="140" t="e">
        <f>Profile!#REF!</f>
        <v>#REF!</v>
      </c>
      <c r="K62" s="164" t="e">
        <f>Profile!#REF!</f>
        <v>#REF!</v>
      </c>
      <c r="L62" s="164" t="e">
        <f>Profile!#REF!</f>
        <v>#REF!</v>
      </c>
      <c r="M62" s="164" t="e">
        <f>Profile!#REF!</f>
        <v>#REF!</v>
      </c>
      <c r="N62" s="164" t="e">
        <f>Profile!#REF!</f>
        <v>#REF!</v>
      </c>
    </row>
    <row r="63" spans="1:14" ht="12" customHeight="1" hidden="1">
      <c r="A63" s="160"/>
      <c r="B63" s="164" t="e">
        <f>Profile!#REF!</f>
        <v>#REF!</v>
      </c>
      <c r="C63" s="165" t="e">
        <f>Profile!#REF!</f>
        <v>#REF!</v>
      </c>
      <c r="D63" s="164" t="e">
        <f>Profile!#REF!</f>
        <v>#REF!</v>
      </c>
      <c r="E63" s="164" t="e">
        <f>Profile!#REF!</f>
        <v>#REF!</v>
      </c>
      <c r="F63" s="166" t="e">
        <f>Profile!#REF!</f>
        <v>#REF!</v>
      </c>
      <c r="G63" s="164" t="e">
        <f>Profile!#REF!</f>
        <v>#REF!</v>
      </c>
      <c r="H63" s="164" t="e">
        <f>Profile!#REF!</f>
        <v>#REF!</v>
      </c>
      <c r="I63" s="164" t="e">
        <f>Profile!#REF!</f>
        <v>#REF!</v>
      </c>
      <c r="J63" s="140" t="e">
        <f>Profile!#REF!</f>
        <v>#REF!</v>
      </c>
      <c r="K63" s="164" t="e">
        <f>Profile!#REF!</f>
        <v>#REF!</v>
      </c>
      <c r="L63" s="164" t="e">
        <f>Profile!#REF!</f>
        <v>#REF!</v>
      </c>
      <c r="M63" s="164" t="e">
        <f>Profile!#REF!</f>
        <v>#REF!</v>
      </c>
      <c r="N63" s="164" t="e">
        <f>Profile!#REF!</f>
        <v>#REF!</v>
      </c>
    </row>
    <row r="64" spans="1:14" ht="12" customHeight="1" hidden="1">
      <c r="A64" s="160"/>
      <c r="B64" s="164" t="e">
        <f>Profile!#REF!</f>
        <v>#REF!</v>
      </c>
      <c r="C64" s="165" t="e">
        <f>Profile!#REF!</f>
        <v>#REF!</v>
      </c>
      <c r="D64" s="164" t="e">
        <f>Profile!#REF!</f>
        <v>#REF!</v>
      </c>
      <c r="E64" s="164" t="e">
        <f>Profile!#REF!</f>
        <v>#REF!</v>
      </c>
      <c r="F64" s="166" t="e">
        <f>Profile!#REF!</f>
        <v>#REF!</v>
      </c>
      <c r="G64" s="164" t="e">
        <f>Profile!#REF!</f>
        <v>#REF!</v>
      </c>
      <c r="H64" s="164" t="e">
        <f>Profile!#REF!</f>
        <v>#REF!</v>
      </c>
      <c r="I64" s="164" t="e">
        <f>Profile!#REF!</f>
        <v>#REF!</v>
      </c>
      <c r="J64" s="140" t="e">
        <f>Profile!#REF!</f>
        <v>#REF!</v>
      </c>
      <c r="K64" s="164" t="e">
        <f>Profile!#REF!</f>
        <v>#REF!</v>
      </c>
      <c r="L64" s="164" t="e">
        <f>Profile!#REF!</f>
        <v>#REF!</v>
      </c>
      <c r="M64" s="164" t="e">
        <f>Profile!#REF!</f>
        <v>#REF!</v>
      </c>
      <c r="N64" s="164" t="e">
        <f>Profile!#REF!</f>
        <v>#REF!</v>
      </c>
    </row>
    <row r="65" spans="1:14" ht="12" customHeight="1" hidden="1">
      <c r="A65" s="160"/>
      <c r="B65" s="164" t="e">
        <f>Profile!#REF!</f>
        <v>#REF!</v>
      </c>
      <c r="C65" s="165" t="e">
        <f>Profile!#REF!</f>
        <v>#REF!</v>
      </c>
      <c r="D65" s="164" t="e">
        <f>Profile!#REF!</f>
        <v>#REF!</v>
      </c>
      <c r="E65" s="164" t="e">
        <f>Profile!#REF!</f>
        <v>#REF!</v>
      </c>
      <c r="F65" s="166" t="e">
        <f>Profile!#REF!</f>
        <v>#REF!</v>
      </c>
      <c r="G65" s="164" t="e">
        <f>Profile!#REF!</f>
        <v>#REF!</v>
      </c>
      <c r="H65" s="164" t="e">
        <f>Profile!#REF!</f>
        <v>#REF!</v>
      </c>
      <c r="I65" s="164" t="e">
        <f>Profile!#REF!</f>
        <v>#REF!</v>
      </c>
      <c r="J65" s="140" t="e">
        <f>Profile!#REF!</f>
        <v>#REF!</v>
      </c>
      <c r="K65" s="164" t="e">
        <f>Profile!#REF!</f>
        <v>#REF!</v>
      </c>
      <c r="L65" s="164" t="e">
        <f>Profile!#REF!</f>
        <v>#REF!</v>
      </c>
      <c r="M65" s="164" t="e">
        <f>Profile!#REF!</f>
        <v>#REF!</v>
      </c>
      <c r="N65" s="164" t="e">
        <f>Profile!#REF!</f>
        <v>#REF!</v>
      </c>
    </row>
    <row r="66" spans="1:14" ht="12" customHeight="1" hidden="1">
      <c r="A66" s="160"/>
      <c r="B66" s="164" t="e">
        <f>Profile!#REF!</f>
        <v>#REF!</v>
      </c>
      <c r="C66" s="165" t="e">
        <f>Profile!#REF!</f>
        <v>#REF!</v>
      </c>
      <c r="D66" s="164" t="e">
        <f>Profile!#REF!</f>
        <v>#REF!</v>
      </c>
      <c r="E66" s="164" t="e">
        <f>Profile!#REF!</f>
        <v>#REF!</v>
      </c>
      <c r="F66" s="166" t="e">
        <f>Profile!#REF!</f>
        <v>#REF!</v>
      </c>
      <c r="G66" s="164" t="e">
        <f>Profile!#REF!</f>
        <v>#REF!</v>
      </c>
      <c r="H66" s="164" t="e">
        <f>Profile!#REF!</f>
        <v>#REF!</v>
      </c>
      <c r="I66" s="164" t="e">
        <f>Profile!#REF!</f>
        <v>#REF!</v>
      </c>
      <c r="J66" s="140" t="e">
        <f>Profile!#REF!</f>
        <v>#REF!</v>
      </c>
      <c r="K66" s="164" t="e">
        <f>Profile!#REF!</f>
        <v>#REF!</v>
      </c>
      <c r="L66" s="164" t="e">
        <f>Profile!#REF!</f>
        <v>#REF!</v>
      </c>
      <c r="M66" s="164" t="e">
        <f>Profile!#REF!</f>
        <v>#REF!</v>
      </c>
      <c r="N66" s="164" t="e">
        <f>Profile!#REF!</f>
        <v>#REF!</v>
      </c>
    </row>
    <row r="67" spans="1:14" ht="12" customHeight="1" hidden="1">
      <c r="A67" s="160"/>
      <c r="B67" s="164" t="e">
        <f>Profile!#REF!</f>
        <v>#REF!</v>
      </c>
      <c r="C67" s="165" t="e">
        <f>Profile!#REF!</f>
        <v>#REF!</v>
      </c>
      <c r="D67" s="164" t="e">
        <f>Profile!#REF!</f>
        <v>#REF!</v>
      </c>
      <c r="E67" s="164" t="e">
        <f>Profile!#REF!</f>
        <v>#REF!</v>
      </c>
      <c r="F67" s="166" t="e">
        <f>Profile!#REF!</f>
        <v>#REF!</v>
      </c>
      <c r="G67" s="164" t="e">
        <f>Profile!#REF!</f>
        <v>#REF!</v>
      </c>
      <c r="H67" s="164" t="e">
        <f>Profile!#REF!</f>
        <v>#REF!</v>
      </c>
      <c r="I67" s="164" t="e">
        <f>Profile!#REF!</f>
        <v>#REF!</v>
      </c>
      <c r="J67" s="140" t="e">
        <f>Profile!#REF!</f>
        <v>#REF!</v>
      </c>
      <c r="K67" s="164" t="e">
        <f>Profile!#REF!</f>
        <v>#REF!</v>
      </c>
      <c r="L67" s="164" t="e">
        <f>Profile!#REF!</f>
        <v>#REF!</v>
      </c>
      <c r="M67" s="164" t="e">
        <f>Profile!#REF!</f>
        <v>#REF!</v>
      </c>
      <c r="N67" s="164" t="e">
        <f>Profile!#REF!</f>
        <v>#REF!</v>
      </c>
    </row>
    <row r="68" spans="1:14" ht="12" customHeight="1" hidden="1">
      <c r="A68" s="160"/>
      <c r="B68" s="164" t="e">
        <f>Profile!#REF!</f>
        <v>#REF!</v>
      </c>
      <c r="C68" s="165" t="e">
        <f>Profile!#REF!</f>
        <v>#REF!</v>
      </c>
      <c r="D68" s="164" t="e">
        <f>Profile!#REF!</f>
        <v>#REF!</v>
      </c>
      <c r="E68" s="164" t="e">
        <f>Profile!#REF!</f>
        <v>#REF!</v>
      </c>
      <c r="F68" s="166" t="e">
        <f>Profile!#REF!</f>
        <v>#REF!</v>
      </c>
      <c r="G68" s="164" t="e">
        <f>Profile!#REF!</f>
        <v>#REF!</v>
      </c>
      <c r="H68" s="164" t="e">
        <f>Profile!#REF!</f>
        <v>#REF!</v>
      </c>
      <c r="I68" s="164" t="e">
        <f>Profile!#REF!</f>
        <v>#REF!</v>
      </c>
      <c r="J68" s="140" t="e">
        <f>Profile!#REF!</f>
        <v>#REF!</v>
      </c>
      <c r="K68" s="164" t="e">
        <f>Profile!#REF!</f>
        <v>#REF!</v>
      </c>
      <c r="L68" s="164" t="e">
        <f>Profile!#REF!</f>
        <v>#REF!</v>
      </c>
      <c r="M68" s="164" t="e">
        <f>Profile!#REF!</f>
        <v>#REF!</v>
      </c>
      <c r="N68" s="164" t="e">
        <f>Profile!#REF!</f>
        <v>#REF!</v>
      </c>
    </row>
    <row r="69" spans="1:14" ht="12" customHeight="1" hidden="1">
      <c r="A69" s="160"/>
      <c r="B69" s="164" t="e">
        <f>Profile!#REF!</f>
        <v>#REF!</v>
      </c>
      <c r="C69" s="165" t="e">
        <f>Profile!#REF!</f>
        <v>#REF!</v>
      </c>
      <c r="D69" s="164" t="e">
        <f>Profile!#REF!</f>
        <v>#REF!</v>
      </c>
      <c r="E69" s="164" t="e">
        <f>Profile!#REF!</f>
        <v>#REF!</v>
      </c>
      <c r="F69" s="166" t="e">
        <f>Profile!#REF!</f>
        <v>#REF!</v>
      </c>
      <c r="G69" s="164" t="e">
        <f>Profile!#REF!</f>
        <v>#REF!</v>
      </c>
      <c r="H69" s="164" t="e">
        <f>Profile!#REF!</f>
        <v>#REF!</v>
      </c>
      <c r="I69" s="164" t="e">
        <f>Profile!#REF!</f>
        <v>#REF!</v>
      </c>
      <c r="J69" s="140" t="e">
        <f>Profile!#REF!</f>
        <v>#REF!</v>
      </c>
      <c r="K69" s="164" t="e">
        <f>Profile!#REF!</f>
        <v>#REF!</v>
      </c>
      <c r="L69" s="164" t="e">
        <f>Profile!#REF!</f>
        <v>#REF!</v>
      </c>
      <c r="M69" s="164" t="e">
        <f>Profile!#REF!</f>
        <v>#REF!</v>
      </c>
      <c r="N69" s="164" t="e">
        <f>Profile!#REF!</f>
        <v>#REF!</v>
      </c>
    </row>
    <row r="70" spans="1:14" ht="12" customHeight="1" hidden="1">
      <c r="A70" s="160"/>
      <c r="B70" s="164" t="e">
        <f>Profile!#REF!</f>
        <v>#REF!</v>
      </c>
      <c r="C70" s="165" t="e">
        <f>Profile!#REF!</f>
        <v>#REF!</v>
      </c>
      <c r="D70" s="164" t="e">
        <f>Profile!#REF!</f>
        <v>#REF!</v>
      </c>
      <c r="E70" s="164" t="e">
        <f>Profile!#REF!</f>
        <v>#REF!</v>
      </c>
      <c r="F70" s="166" t="e">
        <f>Profile!#REF!</f>
        <v>#REF!</v>
      </c>
      <c r="G70" s="164" t="e">
        <f>Profile!#REF!</f>
        <v>#REF!</v>
      </c>
      <c r="H70" s="164" t="e">
        <f>Profile!#REF!</f>
        <v>#REF!</v>
      </c>
      <c r="I70" s="164" t="e">
        <f>Profile!#REF!</f>
        <v>#REF!</v>
      </c>
      <c r="J70" s="140" t="e">
        <f>Profile!#REF!</f>
        <v>#REF!</v>
      </c>
      <c r="K70" s="164" t="e">
        <f>Profile!#REF!</f>
        <v>#REF!</v>
      </c>
      <c r="L70" s="164" t="e">
        <f>Profile!#REF!</f>
        <v>#REF!</v>
      </c>
      <c r="M70" s="164" t="e">
        <f>Profile!#REF!</f>
        <v>#REF!</v>
      </c>
      <c r="N70" s="164" t="e">
        <f>Profile!#REF!</f>
        <v>#REF!</v>
      </c>
    </row>
    <row r="71" spans="1:14" s="127" customFormat="1" ht="15.75">
      <c r="A71" s="160"/>
      <c r="B71" s="482" t="s">
        <v>33</v>
      </c>
      <c r="C71" s="482"/>
      <c r="D71" s="471" t="s">
        <v>5</v>
      </c>
      <c r="E71" s="471"/>
      <c r="F71" s="471"/>
      <c r="G71" s="471"/>
      <c r="H71" s="167">
        <f>Profile!L49</f>
        <v>30830</v>
      </c>
      <c r="I71" s="167">
        <f>Profile!M49</f>
        <v>369960</v>
      </c>
      <c r="J71" s="167"/>
      <c r="K71" s="167">
        <f>Profile!O49</f>
        <v>7440</v>
      </c>
      <c r="L71" s="167">
        <f>Profile!P49</f>
        <v>377400</v>
      </c>
      <c r="M71" s="167">
        <f>Profile!Q49</f>
        <v>366360</v>
      </c>
      <c r="N71" s="167">
        <f>Profile!K49</f>
        <v>29930</v>
      </c>
    </row>
    <row r="72" spans="1:14" s="127" customFormat="1" ht="15.75">
      <c r="A72" s="160"/>
      <c r="B72" s="482"/>
      <c r="C72" s="482"/>
      <c r="D72" s="471" t="s">
        <v>6</v>
      </c>
      <c r="E72" s="471"/>
      <c r="F72" s="471"/>
      <c r="G72" s="471"/>
      <c r="H72" s="167">
        <f>Profile!L50</f>
        <v>247980</v>
      </c>
      <c r="I72" s="167">
        <f>Profile!M50</f>
        <v>2975760</v>
      </c>
      <c r="J72" s="167"/>
      <c r="K72" s="167">
        <f>Profile!O50</f>
        <v>59920</v>
      </c>
      <c r="L72" s="167">
        <f>Profile!P50</f>
        <v>3035680</v>
      </c>
      <c r="M72" s="167">
        <f>Profile!Q50</f>
        <v>2946640</v>
      </c>
      <c r="N72" s="167">
        <f>Profile!K50</f>
        <v>240700</v>
      </c>
    </row>
    <row r="73" spans="1:14" s="144" customFormat="1" ht="15.75" customHeight="1">
      <c r="A73" s="168"/>
      <c r="B73" s="472" t="s">
        <v>7</v>
      </c>
      <c r="C73" s="472"/>
      <c r="D73" s="472"/>
      <c r="E73" s="472"/>
      <c r="F73" s="472"/>
      <c r="G73" s="472"/>
      <c r="H73" s="169">
        <f>SUM(H71:H72)</f>
        <v>278810</v>
      </c>
      <c r="I73" s="169">
        <f>SUM(I71:I72)</f>
        <v>3345720</v>
      </c>
      <c r="J73" s="169"/>
      <c r="K73" s="169">
        <f>SUM(K71:K72)</f>
        <v>67360</v>
      </c>
      <c r="L73" s="170">
        <f>SUM(L71:L72)</f>
        <v>3413080</v>
      </c>
      <c r="M73" s="170">
        <f>SUM(M71:M72)</f>
        <v>3313000</v>
      </c>
      <c r="N73" s="170">
        <f>SUM(N71:N72)</f>
        <v>270630</v>
      </c>
    </row>
    <row r="74" spans="1:14" s="127" customFormat="1" ht="15.75">
      <c r="A74" s="160"/>
      <c r="B74" s="482" t="s">
        <v>8</v>
      </c>
      <c r="C74" s="482"/>
      <c r="D74" s="471" t="s">
        <v>5</v>
      </c>
      <c r="E74" s="471"/>
      <c r="F74" s="471"/>
      <c r="G74" s="471"/>
      <c r="H74" s="471"/>
      <c r="I74" s="471"/>
      <c r="J74" s="471"/>
      <c r="K74" s="471"/>
      <c r="L74" s="171">
        <f>ROUND(L71*125%,0)</f>
        <v>471750</v>
      </c>
      <c r="M74" s="171">
        <f>ROUND(M71*125%,0)</f>
        <v>457950</v>
      </c>
      <c r="N74" s="171">
        <v>0</v>
      </c>
    </row>
    <row r="75" spans="1:14" s="127" customFormat="1" ht="15.75">
      <c r="A75" s="160"/>
      <c r="B75" s="482"/>
      <c r="C75" s="482"/>
      <c r="D75" s="471" t="s">
        <v>6</v>
      </c>
      <c r="E75" s="471"/>
      <c r="F75" s="471"/>
      <c r="G75" s="471"/>
      <c r="H75" s="471"/>
      <c r="I75" s="471"/>
      <c r="J75" s="471"/>
      <c r="K75" s="471"/>
      <c r="L75" s="171">
        <f>ROUND(L72*125%,0)</f>
        <v>3794600</v>
      </c>
      <c r="M75" s="171">
        <f>ROUND(M72*125%,0)</f>
        <v>3683300</v>
      </c>
      <c r="N75" s="171">
        <v>0</v>
      </c>
    </row>
    <row r="76" spans="1:14" s="144" customFormat="1" ht="15.75" customHeight="1">
      <c r="A76" s="168"/>
      <c r="B76" s="472" t="s">
        <v>7</v>
      </c>
      <c r="C76" s="472"/>
      <c r="D76" s="472"/>
      <c r="E76" s="472"/>
      <c r="F76" s="472"/>
      <c r="G76" s="472"/>
      <c r="H76" s="472"/>
      <c r="I76" s="472"/>
      <c r="J76" s="472"/>
      <c r="K76" s="472"/>
      <c r="L76" s="170">
        <f>SUM(L74:L75)</f>
        <v>4266350</v>
      </c>
      <c r="M76" s="170">
        <f>SUM(M74:M75)</f>
        <v>4141250</v>
      </c>
      <c r="N76" s="170">
        <f>SUM(N74:N75)</f>
        <v>0</v>
      </c>
    </row>
    <row r="77" spans="1:14" s="127" customFormat="1" ht="15.75">
      <c r="A77" s="160"/>
      <c r="B77" s="482" t="s">
        <v>9</v>
      </c>
      <c r="C77" s="482"/>
      <c r="D77" s="471" t="s">
        <v>5</v>
      </c>
      <c r="E77" s="471"/>
      <c r="F77" s="471"/>
      <c r="G77" s="471"/>
      <c r="H77" s="471"/>
      <c r="I77" s="471"/>
      <c r="J77" s="471"/>
      <c r="K77" s="471"/>
      <c r="L77" s="171">
        <f>ROUND(L71*10%,0)</f>
        <v>37740</v>
      </c>
      <c r="M77" s="171">
        <f>ROUND(M71*10%,0)</f>
        <v>36636</v>
      </c>
      <c r="N77" s="172"/>
    </row>
    <row r="78" spans="1:14" s="127" customFormat="1" ht="15.75">
      <c r="A78" s="160"/>
      <c r="B78" s="482"/>
      <c r="C78" s="482"/>
      <c r="D78" s="471" t="s">
        <v>6</v>
      </c>
      <c r="E78" s="471"/>
      <c r="F78" s="471"/>
      <c r="G78" s="471"/>
      <c r="H78" s="471"/>
      <c r="I78" s="471"/>
      <c r="J78" s="471"/>
      <c r="K78" s="471"/>
      <c r="L78" s="171">
        <f>ROUND(L72*10%,0)</f>
        <v>303568</v>
      </c>
      <c r="M78" s="171">
        <f>ROUND(M72*10%,0)</f>
        <v>294664</v>
      </c>
      <c r="N78" s="172"/>
    </row>
    <row r="79" spans="1:14" s="144" customFormat="1" ht="15.75" customHeight="1">
      <c r="A79" s="168"/>
      <c r="B79" s="472" t="s">
        <v>7</v>
      </c>
      <c r="C79" s="472"/>
      <c r="D79" s="472"/>
      <c r="E79" s="472"/>
      <c r="F79" s="472"/>
      <c r="G79" s="472"/>
      <c r="H79" s="472"/>
      <c r="I79" s="472"/>
      <c r="J79" s="472"/>
      <c r="K79" s="472"/>
      <c r="L79" s="170">
        <f>SUM(L77:L78)</f>
        <v>341308</v>
      </c>
      <c r="M79" s="170">
        <f>SUM(M77:M78)</f>
        <v>331300</v>
      </c>
      <c r="N79" s="170"/>
    </row>
    <row r="80" spans="1:17" s="127" customFormat="1" ht="15.75">
      <c r="A80" s="160"/>
      <c r="B80" s="482" t="s">
        <v>187</v>
      </c>
      <c r="C80" s="482"/>
      <c r="D80" s="471" t="s">
        <v>5</v>
      </c>
      <c r="E80" s="471"/>
      <c r="F80" s="471"/>
      <c r="G80" s="471"/>
      <c r="H80" s="471"/>
      <c r="I80" s="471"/>
      <c r="J80" s="471"/>
      <c r="K80" s="471"/>
      <c r="L80" s="172">
        <v>0</v>
      </c>
      <c r="M80" s="172">
        <f>SUM(Profile!AP39)</f>
        <v>3700</v>
      </c>
      <c r="N80" s="172"/>
      <c r="Q80" s="172"/>
    </row>
    <row r="81" spans="1:14" s="127" customFormat="1" ht="15.75">
      <c r="A81" s="160"/>
      <c r="B81" s="482"/>
      <c r="C81" s="482"/>
      <c r="D81" s="471" t="s">
        <v>6</v>
      </c>
      <c r="E81" s="471"/>
      <c r="F81" s="471"/>
      <c r="G81" s="471"/>
      <c r="H81" s="471"/>
      <c r="I81" s="471"/>
      <c r="J81" s="471"/>
      <c r="K81" s="471"/>
      <c r="L81" s="172">
        <v>0</v>
      </c>
      <c r="M81" s="172">
        <f>SUM(Profile!AP40)</f>
        <v>29758</v>
      </c>
      <c r="N81" s="172"/>
    </row>
    <row r="82" spans="1:14" s="144" customFormat="1" ht="15.75" customHeight="1">
      <c r="A82" s="168"/>
      <c r="B82" s="472" t="s">
        <v>7</v>
      </c>
      <c r="C82" s="472"/>
      <c r="D82" s="472"/>
      <c r="E82" s="472"/>
      <c r="F82" s="472"/>
      <c r="G82" s="472"/>
      <c r="H82" s="472"/>
      <c r="I82" s="472"/>
      <c r="J82" s="472"/>
      <c r="K82" s="472"/>
      <c r="L82" s="170">
        <f>SUM(L80:L81)</f>
        <v>0</v>
      </c>
      <c r="M82" s="170">
        <f>SUM(M80:M81)</f>
        <v>33458</v>
      </c>
      <c r="N82" s="170"/>
    </row>
    <row r="83" spans="1:14" s="127" customFormat="1" ht="15.75" customHeight="1">
      <c r="A83" s="160"/>
      <c r="B83" s="471" t="s">
        <v>10</v>
      </c>
      <c r="C83" s="471"/>
      <c r="D83" s="471"/>
      <c r="E83" s="471"/>
      <c r="F83" s="471"/>
      <c r="G83" s="471"/>
      <c r="H83" s="471"/>
      <c r="I83" s="471"/>
      <c r="J83" s="471"/>
      <c r="K83" s="471"/>
      <c r="L83" s="172">
        <f>'P Allow.'!G19</f>
        <v>0</v>
      </c>
      <c r="M83" s="172">
        <f>'P Allow.'!F19</f>
        <v>0</v>
      </c>
      <c r="N83" s="172"/>
    </row>
    <row r="84" spans="1:14" s="127" customFormat="1" ht="15.75" customHeight="1">
      <c r="A84" s="160"/>
      <c r="B84" s="471" t="s">
        <v>11</v>
      </c>
      <c r="C84" s="471"/>
      <c r="D84" s="471"/>
      <c r="E84" s="471"/>
      <c r="F84" s="471"/>
      <c r="G84" s="471"/>
      <c r="H84" s="471"/>
      <c r="I84" s="471"/>
      <c r="J84" s="471"/>
      <c r="K84" s="471"/>
      <c r="L84" s="172">
        <f>'P Allow.'!G20</f>
        <v>3600</v>
      </c>
      <c r="M84" s="172">
        <f>'P Allow.'!F20</f>
        <v>1800</v>
      </c>
      <c r="N84" s="172"/>
    </row>
    <row r="85" spans="1:14" s="127" customFormat="1" ht="15.75" customHeight="1">
      <c r="A85" s="160"/>
      <c r="B85" s="471" t="s">
        <v>12</v>
      </c>
      <c r="C85" s="471"/>
      <c r="D85" s="471"/>
      <c r="E85" s="471"/>
      <c r="F85" s="471"/>
      <c r="G85" s="471"/>
      <c r="H85" s="471"/>
      <c r="I85" s="471"/>
      <c r="J85" s="471"/>
      <c r="K85" s="471"/>
      <c r="L85" s="172">
        <f>'Surr-'!K63</f>
        <v>231382</v>
      </c>
      <c r="M85" s="172">
        <f>'Surr-'!G63</f>
        <v>266970</v>
      </c>
      <c r="N85" s="172"/>
    </row>
    <row r="86" spans="1:14" s="127" customFormat="1" ht="15.75" customHeight="1">
      <c r="A86" s="160"/>
      <c r="B86" s="471" t="s">
        <v>13</v>
      </c>
      <c r="C86" s="471"/>
      <c r="D86" s="471"/>
      <c r="E86" s="471"/>
      <c r="F86" s="471"/>
      <c r="G86" s="471"/>
      <c r="H86" s="471"/>
      <c r="I86" s="471"/>
      <c r="J86" s="471"/>
      <c r="K86" s="471"/>
      <c r="L86" s="172">
        <f>'P Allow.'!G22</f>
        <v>0</v>
      </c>
      <c r="M86" s="172">
        <f>'P Allow.'!F22</f>
        <v>0</v>
      </c>
      <c r="N86" s="172"/>
    </row>
    <row r="87" spans="1:14" s="127" customFormat="1" ht="15.75" customHeight="1">
      <c r="A87" s="160"/>
      <c r="B87" s="471" t="s">
        <v>14</v>
      </c>
      <c r="C87" s="471"/>
      <c r="D87" s="471"/>
      <c r="E87" s="471"/>
      <c r="F87" s="471"/>
      <c r="G87" s="471"/>
      <c r="H87" s="471"/>
      <c r="I87" s="471"/>
      <c r="J87" s="471"/>
      <c r="K87" s="471"/>
      <c r="L87" s="172">
        <f>'P Allow.'!G21</f>
        <v>40644</v>
      </c>
      <c r="M87" s="172">
        <f>'P Allow.'!F21</f>
        <v>37257</v>
      </c>
      <c r="N87" s="172"/>
    </row>
    <row r="88" spans="1:14" s="127" customFormat="1" ht="15.75" customHeight="1">
      <c r="A88" s="160"/>
      <c r="B88" s="471" t="s">
        <v>173</v>
      </c>
      <c r="C88" s="471"/>
      <c r="D88" s="471"/>
      <c r="E88" s="471"/>
      <c r="F88" s="471"/>
      <c r="G88" s="471"/>
      <c r="H88" s="471"/>
      <c r="I88" s="471"/>
      <c r="J88" s="471"/>
      <c r="K88" s="471"/>
      <c r="L88" s="172">
        <f>'P Allow.'!G18</f>
        <v>0</v>
      </c>
      <c r="M88" s="172">
        <f>'P Allow.'!F18</f>
        <v>0</v>
      </c>
      <c r="N88" s="172"/>
    </row>
    <row r="89" spans="1:14" s="127" customFormat="1" ht="15.75" customHeight="1">
      <c r="A89" s="160"/>
      <c r="B89" s="471" t="s">
        <v>211</v>
      </c>
      <c r="C89" s="471"/>
      <c r="D89" s="471"/>
      <c r="E89" s="471"/>
      <c r="F89" s="471"/>
      <c r="G89" s="471"/>
      <c r="H89" s="471"/>
      <c r="I89" s="471"/>
      <c r="J89" s="471"/>
      <c r="K89" s="471"/>
      <c r="L89" s="173">
        <f>'Fix pay'!G14</f>
        <v>0</v>
      </c>
      <c r="M89" s="173">
        <f>'Fix pay'!F14</f>
        <v>0</v>
      </c>
      <c r="N89" s="172"/>
    </row>
    <row r="90" spans="1:14" s="127" customFormat="1" ht="15.75" customHeight="1">
      <c r="A90" s="160"/>
      <c r="B90" s="471" t="s">
        <v>212</v>
      </c>
      <c r="C90" s="471"/>
      <c r="D90" s="471"/>
      <c r="E90" s="471"/>
      <c r="F90" s="471"/>
      <c r="G90" s="471"/>
      <c r="H90" s="471"/>
      <c r="I90" s="471"/>
      <c r="J90" s="471"/>
      <c r="K90" s="471"/>
      <c r="L90" s="172">
        <v>0</v>
      </c>
      <c r="M90" s="172">
        <f>L90</f>
        <v>0</v>
      </c>
      <c r="N90" s="172"/>
    </row>
    <row r="91" spans="1:14" s="127" customFormat="1" ht="15.75" customHeight="1">
      <c r="A91" s="160"/>
      <c r="B91" s="471" t="s">
        <v>24</v>
      </c>
      <c r="C91" s="471"/>
      <c r="D91" s="471"/>
      <c r="E91" s="471"/>
      <c r="F91" s="471"/>
      <c r="G91" s="471"/>
      <c r="H91" s="471"/>
      <c r="I91" s="471"/>
      <c r="J91" s="471"/>
      <c r="K91" s="471"/>
      <c r="L91" s="172">
        <v>0</v>
      </c>
      <c r="M91" s="172">
        <v>0</v>
      </c>
      <c r="N91" s="172"/>
    </row>
    <row r="92" spans="1:14" s="145" customFormat="1" ht="15.75" customHeight="1">
      <c r="A92" s="174"/>
      <c r="B92" s="484" t="s">
        <v>7</v>
      </c>
      <c r="C92" s="484"/>
      <c r="D92" s="484"/>
      <c r="E92" s="484"/>
      <c r="F92" s="484"/>
      <c r="G92" s="484"/>
      <c r="H92" s="484"/>
      <c r="I92" s="484"/>
      <c r="J92" s="484"/>
      <c r="K92" s="484"/>
      <c r="L92" s="175">
        <f>SUM(L83:L91)</f>
        <v>275626</v>
      </c>
      <c r="M92" s="175">
        <f>SUM(M83:M91)</f>
        <v>306027</v>
      </c>
      <c r="N92" s="175"/>
    </row>
    <row r="93" spans="1:14" s="146" customFormat="1" ht="15.75" customHeight="1">
      <c r="A93" s="483"/>
      <c r="B93" s="472" t="s">
        <v>188</v>
      </c>
      <c r="C93" s="472"/>
      <c r="D93" s="472"/>
      <c r="E93" s="472"/>
      <c r="F93" s="472"/>
      <c r="G93" s="472"/>
      <c r="H93" s="472"/>
      <c r="I93" s="472"/>
      <c r="J93" s="472"/>
      <c r="K93" s="472"/>
      <c r="L93" s="176">
        <f>L73+L76+L79+L82+L92</f>
        <v>8296364</v>
      </c>
      <c r="M93" s="176">
        <f>M73+M76+M79+M82+M92</f>
        <v>8125035</v>
      </c>
      <c r="N93" s="176"/>
    </row>
    <row r="94" spans="1:14" s="127" customFormat="1" ht="15.75" customHeight="1">
      <c r="A94" s="483"/>
      <c r="B94" s="473" t="s">
        <v>189</v>
      </c>
      <c r="C94" s="474"/>
      <c r="D94" s="474"/>
      <c r="E94" s="474"/>
      <c r="F94" s="474"/>
      <c r="G94" s="474"/>
      <c r="H94" s="474"/>
      <c r="I94" s="474"/>
      <c r="J94" s="474"/>
      <c r="K94" s="475"/>
      <c r="L94" s="173">
        <f>M94</f>
        <v>0</v>
      </c>
      <c r="M94" s="173">
        <f>tamrb!D5</f>
        <v>0</v>
      </c>
      <c r="N94" s="172"/>
    </row>
    <row r="95" spans="1:14" s="127" customFormat="1" ht="15.75" customHeight="1">
      <c r="A95" s="483"/>
      <c r="B95" s="473" t="s">
        <v>16</v>
      </c>
      <c r="C95" s="474"/>
      <c r="D95" s="474"/>
      <c r="E95" s="474"/>
      <c r="F95" s="474"/>
      <c r="G95" s="474"/>
      <c r="H95" s="474"/>
      <c r="I95" s="474"/>
      <c r="J95" s="474"/>
      <c r="K95" s="475"/>
      <c r="L95" s="173">
        <f>M95</f>
        <v>0</v>
      </c>
      <c r="M95" s="173">
        <f>tamrb!E5</f>
        <v>0</v>
      </c>
      <c r="N95" s="172"/>
    </row>
    <row r="96" spans="1:14" s="146" customFormat="1" ht="15.75" customHeight="1">
      <c r="A96" s="483"/>
      <c r="B96" s="472" t="s">
        <v>190</v>
      </c>
      <c r="C96" s="472"/>
      <c r="D96" s="472"/>
      <c r="E96" s="472"/>
      <c r="F96" s="472"/>
      <c r="G96" s="472"/>
      <c r="H96" s="472"/>
      <c r="I96" s="472"/>
      <c r="J96" s="472"/>
      <c r="K96" s="472"/>
      <c r="L96" s="176">
        <f>SUM(L93:L95)</f>
        <v>8296364</v>
      </c>
      <c r="M96" s="176">
        <f>SUM(M93:M95)</f>
        <v>8125035</v>
      </c>
      <c r="N96" s="176"/>
    </row>
    <row r="97" spans="1:14" ht="12.75">
      <c r="A97" s="149"/>
      <c r="B97" s="149"/>
      <c r="C97" s="149"/>
      <c r="D97" s="177"/>
      <c r="E97" s="177"/>
      <c r="F97" s="154"/>
      <c r="G97" s="149"/>
      <c r="H97" s="149"/>
      <c r="I97" s="149"/>
      <c r="J97" s="149"/>
      <c r="K97" s="149"/>
      <c r="L97" s="149"/>
      <c r="M97" s="149"/>
      <c r="N97" s="149"/>
    </row>
    <row r="98" spans="1:14" ht="12.75">
      <c r="A98" s="149"/>
      <c r="B98" s="149"/>
      <c r="C98" s="149"/>
      <c r="D98" s="177"/>
      <c r="E98" s="177"/>
      <c r="F98" s="154"/>
      <c r="G98" s="149"/>
      <c r="H98" s="149"/>
      <c r="I98" s="149"/>
      <c r="J98" s="149"/>
      <c r="K98" s="149"/>
      <c r="L98" s="149"/>
      <c r="M98" s="149"/>
      <c r="N98" s="149"/>
    </row>
    <row r="99" spans="1:14" ht="12.75">
      <c r="A99" s="149"/>
      <c r="B99" s="149"/>
      <c r="C99" s="149"/>
      <c r="D99" s="177"/>
      <c r="E99" s="177"/>
      <c r="F99" s="154"/>
      <c r="G99" s="149"/>
      <c r="H99" s="149"/>
      <c r="I99" s="149"/>
      <c r="J99" s="149"/>
      <c r="K99" s="149"/>
      <c r="L99" s="470" t="str">
        <f>Profile!J21</f>
        <v>js[kk 'kekZ</v>
      </c>
      <c r="M99" s="470"/>
      <c r="N99" s="470"/>
    </row>
    <row r="100" spans="1:14" ht="12.75">
      <c r="A100" s="149"/>
      <c r="B100" s="149"/>
      <c r="C100" s="149"/>
      <c r="D100" s="177"/>
      <c r="E100" s="177"/>
      <c r="F100" s="154"/>
      <c r="G100" s="149"/>
      <c r="H100" s="149"/>
      <c r="I100" s="149"/>
      <c r="J100" s="149"/>
      <c r="K100" s="149"/>
      <c r="L100" s="470" t="str">
        <f>Profile!J22</f>
        <v>iz/kkukpk;Z jk-m-ek-fo|ky;] ihiykn </v>
      </c>
      <c r="M100" s="470"/>
      <c r="N100" s="470"/>
    </row>
    <row r="101" spans="1:14" ht="12.75">
      <c r="A101" s="149"/>
      <c r="B101" s="149"/>
      <c r="C101" s="149"/>
      <c r="D101" s="177"/>
      <c r="E101" s="177"/>
      <c r="F101" s="154"/>
      <c r="G101" s="149"/>
      <c r="H101" s="149"/>
      <c r="I101" s="149"/>
      <c r="J101" s="149"/>
      <c r="K101" s="149"/>
      <c r="L101" s="470" t="str">
        <f>Profile!J23</f>
        <v>vkWfQl vkbZ-Mh- 11700</v>
      </c>
      <c r="M101" s="470"/>
      <c r="N101" s="470"/>
    </row>
    <row r="102" spans="1:14" ht="18.75">
      <c r="A102" s="149"/>
      <c r="B102" s="149"/>
      <c r="C102" s="149"/>
      <c r="D102" s="177"/>
      <c r="E102" s="177"/>
      <c r="F102" s="154"/>
      <c r="G102" s="149"/>
      <c r="H102" s="149"/>
      <c r="I102" s="149"/>
      <c r="J102" s="149"/>
      <c r="K102" s="178" t="s">
        <v>392</v>
      </c>
      <c r="L102" s="149"/>
      <c r="M102" s="149"/>
      <c r="N102" s="149"/>
    </row>
    <row r="103" spans="1:14" ht="12.75">
      <c r="A103" s="149"/>
      <c r="B103" s="149"/>
      <c r="C103" s="149"/>
      <c r="D103" s="177"/>
      <c r="E103" s="177"/>
      <c r="F103" s="154"/>
      <c r="G103" s="149"/>
      <c r="H103" s="149"/>
      <c r="I103" s="149"/>
      <c r="J103" s="149"/>
      <c r="K103" s="149"/>
      <c r="L103" s="149"/>
      <c r="M103" s="149"/>
      <c r="N103" s="149"/>
    </row>
    <row r="104" spans="1:14" ht="12.75">
      <c r="A104" s="149"/>
      <c r="B104" s="149"/>
      <c r="C104" s="149"/>
      <c r="D104" s="177"/>
      <c r="E104" s="177"/>
      <c r="F104" s="154"/>
      <c r="G104" s="149"/>
      <c r="H104" s="149"/>
      <c r="I104" s="149"/>
      <c r="J104" s="149"/>
      <c r="K104" s="149"/>
      <c r="L104" s="149"/>
      <c r="M104" s="149"/>
      <c r="N104" s="149"/>
    </row>
    <row r="105" spans="1:14" ht="12.75">
      <c r="A105" s="149"/>
      <c r="B105" s="149"/>
      <c r="C105" s="149"/>
      <c r="D105" s="177"/>
      <c r="E105" s="177"/>
      <c r="F105" s="154"/>
      <c r="G105" s="149"/>
      <c r="H105" s="149"/>
      <c r="I105" s="149"/>
      <c r="J105" s="149"/>
      <c r="K105" s="149"/>
      <c r="L105" s="149"/>
      <c r="M105" s="149"/>
      <c r="N105" s="149"/>
    </row>
    <row r="106" spans="1:14" ht="56.25" customHeight="1">
      <c r="A106" s="485" t="s">
        <v>394</v>
      </c>
      <c r="B106" s="485"/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5"/>
    </row>
    <row r="107" spans="1:14" ht="12.75" customHeight="1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</row>
  </sheetData>
  <sheetProtection/>
  <mergeCells count="52">
    <mergeCell ref="B82:K82"/>
    <mergeCell ref="D74:K74"/>
    <mergeCell ref="D77:K77"/>
    <mergeCell ref="A106:N106"/>
    <mergeCell ref="D71:G71"/>
    <mergeCell ref="D72:G72"/>
    <mergeCell ref="B73:G73"/>
    <mergeCell ref="B91:K91"/>
    <mergeCell ref="B71:C72"/>
    <mergeCell ref="D78:K78"/>
    <mergeCell ref="A93:A96"/>
    <mergeCell ref="B93:K93"/>
    <mergeCell ref="B83:K83"/>
    <mergeCell ref="B84:K84"/>
    <mergeCell ref="B85:K85"/>
    <mergeCell ref="B86:K86"/>
    <mergeCell ref="B87:K87"/>
    <mergeCell ref="B92:K92"/>
    <mergeCell ref="B76:K76"/>
    <mergeCell ref="B74:C75"/>
    <mergeCell ref="B80:C81"/>
    <mergeCell ref="D81:K81"/>
    <mergeCell ref="D75:K75"/>
    <mergeCell ref="B77:C78"/>
    <mergeCell ref="D80:K80"/>
    <mergeCell ref="B79:K79"/>
    <mergeCell ref="A2:N2"/>
    <mergeCell ref="A3:N3"/>
    <mergeCell ref="M7:M8"/>
    <mergeCell ref="N7:N8"/>
    <mergeCell ref="A7:A8"/>
    <mergeCell ref="C7:C8"/>
    <mergeCell ref="D7:D8"/>
    <mergeCell ref="M1:N1"/>
    <mergeCell ref="A1:L1"/>
    <mergeCell ref="F7:G7"/>
    <mergeCell ref="A4:N4"/>
    <mergeCell ref="H7:H8"/>
    <mergeCell ref="I7:I8"/>
    <mergeCell ref="J7:K7"/>
    <mergeCell ref="L7:L8"/>
    <mergeCell ref="B7:B8"/>
    <mergeCell ref="E7:E8"/>
    <mergeCell ref="L99:N99"/>
    <mergeCell ref="L100:N100"/>
    <mergeCell ref="L101:N101"/>
    <mergeCell ref="B88:K88"/>
    <mergeCell ref="B90:K90"/>
    <mergeCell ref="B89:K89"/>
    <mergeCell ref="B96:K96"/>
    <mergeCell ref="B94:K94"/>
    <mergeCell ref="B95:K95"/>
  </mergeCells>
  <printOptions horizontalCentered="1"/>
  <pageMargins left="0.31496062992126" right="0.196850393700787" top="0.236220472440945" bottom="0.511811023622047" header="0.236220472440945" footer="0.31496062992126"/>
  <pageSetup fitToHeight="2" fitToWidth="1" horizontalDpi="120" verticalDpi="120" orientation="landscape" paperSize="9" r:id="rId1"/>
  <headerFooter alignWithMargins="0">
    <oddFooter>&amp;C&amp;Z&amp;F&amp;R&amp;A</oddFooter>
  </headerFooter>
  <rowBreaks count="1" manualBreakCount="1">
    <brk id="7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7.57421875" style="13" customWidth="1"/>
    <col min="2" max="2" width="18.8515625" style="13" customWidth="1"/>
    <col min="3" max="3" width="20.140625" style="13" customWidth="1"/>
    <col min="4" max="4" width="9.8515625" style="13" customWidth="1"/>
    <col min="5" max="5" width="10.57421875" style="13" customWidth="1"/>
    <col min="6" max="6" width="15.00390625" style="13" customWidth="1"/>
    <col min="7" max="7" width="16.421875" style="13" customWidth="1"/>
    <col min="8" max="16384" width="9.140625" style="13" customWidth="1"/>
  </cols>
  <sheetData>
    <row r="1" spans="1:10" ht="20.25">
      <c r="A1" s="466" t="str">
        <f>Profile!C2</f>
        <v>dk;kZy; iz/kkukpk;Z jktdh; mPp ek/;fed fo|ky; ihiykn ¼ukxkSj½</v>
      </c>
      <c r="B1" s="466"/>
      <c r="C1" s="466"/>
      <c r="D1" s="466"/>
      <c r="E1" s="466"/>
      <c r="F1" s="466"/>
      <c r="G1" s="54">
        <f>Profile!C4</f>
        <v>1</v>
      </c>
      <c r="H1" s="21"/>
      <c r="I1" s="21"/>
      <c r="J1" s="21"/>
    </row>
    <row r="2" spans="1:10" ht="20.25">
      <c r="A2" s="12" t="s">
        <v>177</v>
      </c>
      <c r="B2" s="12"/>
      <c r="C2" s="52" t="str">
        <f>Profile!C5</f>
        <v>2202-02-109-(01)-[00]-01</v>
      </c>
      <c r="D2" s="12"/>
      <c r="E2" s="12"/>
      <c r="F2" s="19" t="s">
        <v>197</v>
      </c>
      <c r="G2" s="30"/>
      <c r="H2" s="21"/>
      <c r="I2" s="21"/>
      <c r="J2" s="21"/>
    </row>
    <row r="3" spans="1:10" ht="18.75">
      <c r="A3" s="487" t="s">
        <v>196</v>
      </c>
      <c r="B3" s="487"/>
      <c r="C3" s="487"/>
      <c r="D3" s="487"/>
      <c r="E3" s="487"/>
      <c r="F3" s="487"/>
      <c r="G3" s="487"/>
      <c r="H3" s="21"/>
      <c r="I3" s="21"/>
      <c r="J3" s="21"/>
    </row>
    <row r="4" spans="1:10" ht="34.5" customHeight="1">
      <c r="A4" s="27" t="s">
        <v>1</v>
      </c>
      <c r="B4" s="27" t="s">
        <v>36</v>
      </c>
      <c r="C4" s="27" t="s">
        <v>150</v>
      </c>
      <c r="D4" s="27" t="s">
        <v>192</v>
      </c>
      <c r="E4" s="27" t="s">
        <v>193</v>
      </c>
      <c r="F4" s="27" t="s">
        <v>194</v>
      </c>
      <c r="G4" s="27" t="s">
        <v>195</v>
      </c>
      <c r="H4" s="14"/>
      <c r="I4" s="21"/>
      <c r="J4" s="21"/>
    </row>
    <row r="5" spans="1:10" ht="18.75">
      <c r="A5" s="46"/>
      <c r="B5" s="108" t="str">
        <f>Profile!C34</f>
        <v>PRINCIPAL</v>
      </c>
      <c r="C5" s="25" t="str">
        <f>Profile!B34</f>
        <v>js[kk 'kekZ</v>
      </c>
      <c r="D5" s="46" t="s">
        <v>213</v>
      </c>
      <c r="E5" s="109">
        <f>Profile!L34</f>
        <v>30830</v>
      </c>
      <c r="F5" s="110">
        <f>Profile!U34</f>
        <v>23527</v>
      </c>
      <c r="G5" s="110">
        <f>Profile!V34</f>
        <v>32849</v>
      </c>
      <c r="H5" s="21"/>
      <c r="I5" s="21"/>
      <c r="J5" s="21"/>
    </row>
    <row r="6" spans="1:10" ht="18.75" customHeight="1">
      <c r="A6" s="488" t="str">
        <f>Profile!C5</f>
        <v>2202-02-109-(01)-[00]-01</v>
      </c>
      <c r="B6" s="108" t="str">
        <f>Profile!C35</f>
        <v>SEN. TEACHER</v>
      </c>
      <c r="C6" s="25" t="str">
        <f>Profile!B35</f>
        <v>bY;kl eksgEen</v>
      </c>
      <c r="D6" s="46" t="s">
        <v>213</v>
      </c>
      <c r="E6" s="109">
        <f>Profile!L35</f>
        <v>25870</v>
      </c>
      <c r="F6" s="110">
        <f>Profile!U35</f>
        <v>25468</v>
      </c>
      <c r="G6" s="110">
        <f>Profile!V35</f>
        <v>35417</v>
      </c>
      <c r="H6" s="21"/>
      <c r="I6" s="21"/>
      <c r="J6" s="21"/>
    </row>
    <row r="7" spans="1:10" ht="18.75" customHeight="1">
      <c r="A7" s="489"/>
      <c r="B7" s="108" t="str">
        <f>Profile!C37</f>
        <v>SEN. TEACHER</v>
      </c>
      <c r="C7" s="25" t="str">
        <f>Profile!B37</f>
        <v>xksj/ku yky 'kekZ</v>
      </c>
      <c r="D7" s="46" t="s">
        <v>213</v>
      </c>
      <c r="E7" s="109">
        <f>Profile!L37</f>
        <v>21270</v>
      </c>
      <c r="F7" s="110">
        <f>Profile!U36</f>
        <v>27505</v>
      </c>
      <c r="G7" s="110">
        <f>Profile!V36</f>
        <v>38615</v>
      </c>
      <c r="H7" s="21"/>
      <c r="I7" s="21"/>
      <c r="J7" s="21"/>
    </row>
    <row r="8" spans="1:10" ht="18.75" customHeight="1">
      <c r="A8" s="489"/>
      <c r="B8" s="108" t="str">
        <f>Profile!C38</f>
        <v>SEN. TEACHER</v>
      </c>
      <c r="C8" s="25" t="str">
        <f>Profile!B38</f>
        <v>jkevorkj cSjok</v>
      </c>
      <c r="D8" s="46" t="s">
        <v>213</v>
      </c>
      <c r="E8" s="109">
        <f>Profile!L38</f>
        <v>17900</v>
      </c>
      <c r="F8" s="110">
        <f>Profile!U37</f>
        <v>25058</v>
      </c>
      <c r="G8" s="110">
        <f>Profile!V37</f>
        <v>34792</v>
      </c>
      <c r="H8" s="21"/>
      <c r="I8" s="21"/>
      <c r="J8" s="21"/>
    </row>
    <row r="9" spans="1:10" ht="18.75" customHeight="1">
      <c r="A9" s="489"/>
      <c r="B9" s="108" t="str">
        <f>Profile!C39</f>
        <v>PET Gr. III</v>
      </c>
      <c r="C9" s="25" t="str">
        <f>Profile!B39</f>
        <v>fy[kek jke</v>
      </c>
      <c r="D9" s="46" t="s">
        <v>213</v>
      </c>
      <c r="E9" s="109">
        <f>Profile!L39</f>
        <v>21290</v>
      </c>
      <c r="F9" s="110">
        <f>Profile!U38</f>
        <v>29238</v>
      </c>
      <c r="G9" s="110">
        <f>Profile!V38</f>
        <v>38467</v>
      </c>
      <c r="H9" s="21"/>
      <c r="I9" s="21"/>
      <c r="J9" s="21"/>
    </row>
    <row r="10" spans="1:10" ht="18.75" customHeight="1">
      <c r="A10" s="489"/>
      <c r="B10" s="108" t="str">
        <f>Profile!C40</f>
        <v>TEACHER</v>
      </c>
      <c r="C10" s="25" t="str">
        <f>Profile!B40</f>
        <v>txnh'k izlkn</v>
      </c>
      <c r="D10" s="46" t="s">
        <v>213</v>
      </c>
      <c r="E10" s="109">
        <f>Profile!L40</f>
        <v>25550</v>
      </c>
      <c r="F10" s="110">
        <f>Profile!U39</f>
        <v>25427</v>
      </c>
      <c r="G10" s="110">
        <f>Profile!V39</f>
        <v>33786</v>
      </c>
      <c r="H10" s="21"/>
      <c r="I10" s="21"/>
      <c r="J10" s="21"/>
    </row>
    <row r="11" spans="1:10" ht="18.75" customHeight="1">
      <c r="A11" s="489"/>
      <c r="B11" s="108" t="str">
        <f>Profile!C41</f>
        <v>TEACHER</v>
      </c>
      <c r="C11" s="25" t="str">
        <f>Profile!B41</f>
        <v>j.kthr ey</v>
      </c>
      <c r="D11" s="46" t="s">
        <v>213</v>
      </c>
      <c r="E11" s="109">
        <f>Profile!L41</f>
        <v>25040</v>
      </c>
      <c r="F11" s="110">
        <f>Profile!U40</f>
        <v>21582</v>
      </c>
      <c r="G11" s="110">
        <f>Profile!V40</f>
        <v>30170</v>
      </c>
      <c r="H11" s="21"/>
      <c r="I11" s="21"/>
      <c r="J11" s="21"/>
    </row>
    <row r="12" spans="1:10" ht="18.75" customHeight="1">
      <c r="A12" s="489"/>
      <c r="B12" s="108" t="str">
        <f>Profile!C42</f>
        <v>TEACHER</v>
      </c>
      <c r="C12" s="25" t="str">
        <f>Profile!B42</f>
        <v>Hkaoj yky</v>
      </c>
      <c r="D12" s="46" t="s">
        <v>213</v>
      </c>
      <c r="E12" s="109">
        <f>Profile!L42</f>
        <v>22910</v>
      </c>
      <c r="F12" s="110">
        <f>Profile!U41</f>
        <v>21767</v>
      </c>
      <c r="G12" s="110">
        <f>Profile!V41</f>
        <v>31000</v>
      </c>
      <c r="H12" s="21"/>
      <c r="I12" s="21"/>
      <c r="J12" s="21"/>
    </row>
    <row r="13" spans="1:10" ht="18.75" customHeight="1">
      <c r="A13" s="489"/>
      <c r="B13" s="108" t="str">
        <f>Profile!C43</f>
        <v>TEACHER</v>
      </c>
      <c r="C13" s="25" t="str">
        <f>Profile!B43</f>
        <v>xksiky jke</v>
      </c>
      <c r="D13" s="46" t="s">
        <v>213</v>
      </c>
      <c r="E13" s="109">
        <f>Profile!L43</f>
        <v>17900</v>
      </c>
      <c r="F13" s="110">
        <f>Profile!U42</f>
        <v>22807</v>
      </c>
      <c r="G13" s="110">
        <f>Profile!V42</f>
        <v>32344</v>
      </c>
      <c r="H13" s="21"/>
      <c r="I13" s="21"/>
      <c r="J13" s="21"/>
    </row>
    <row r="14" spans="1:10" ht="18.75" customHeight="1">
      <c r="A14" s="489"/>
      <c r="B14" s="108" t="str">
        <f>Profile!C44</f>
        <v>TEACHER</v>
      </c>
      <c r="C14" s="25" t="str">
        <f>Profile!B44</f>
        <v>'kehe v[rj</v>
      </c>
      <c r="D14" s="46" t="s">
        <v>213</v>
      </c>
      <c r="E14" s="109">
        <f>Profile!L44</f>
        <v>21210</v>
      </c>
      <c r="F14" s="110">
        <f>Profile!U43</f>
        <v>29407</v>
      </c>
      <c r="G14" s="110">
        <f>Profile!V43</f>
        <v>38432</v>
      </c>
      <c r="H14" s="21"/>
      <c r="I14" s="21"/>
      <c r="J14" s="21"/>
    </row>
    <row r="15" spans="1:10" ht="18.75" customHeight="1">
      <c r="A15" s="489"/>
      <c r="B15" s="108" t="str">
        <f>Profile!C45</f>
        <v>CLERCK Gr. I</v>
      </c>
      <c r="C15" s="25" t="str">
        <f>Profile!B45</f>
        <v>lquhy dqekj cksgjk</v>
      </c>
      <c r="D15" s="46" t="s">
        <v>213</v>
      </c>
      <c r="E15" s="109">
        <f>Profile!L45</f>
        <v>16800</v>
      </c>
      <c r="F15" s="110">
        <f>Profile!U44</f>
        <v>27284</v>
      </c>
      <c r="G15" s="110">
        <f>Profile!V44</f>
        <v>35103</v>
      </c>
      <c r="H15" s="21"/>
      <c r="I15" s="21"/>
      <c r="J15" s="21"/>
    </row>
    <row r="16" spans="1:10" ht="18.75" customHeight="1">
      <c r="A16" s="489"/>
      <c r="B16" s="108" t="str">
        <f>Profile!C46</f>
        <v>PEON</v>
      </c>
      <c r="C16" s="25" t="str">
        <f>Profile!B46</f>
        <v>iUuk yky</v>
      </c>
      <c r="D16" s="46" t="s">
        <v>213</v>
      </c>
      <c r="E16" s="109">
        <f>Profile!L46</f>
        <v>11160</v>
      </c>
      <c r="F16" s="110">
        <f>Profile!U45</f>
        <v>25979</v>
      </c>
      <c r="G16" s="110">
        <f>Profile!V45</f>
        <v>33509</v>
      </c>
      <c r="H16" s="21"/>
      <c r="I16" s="21"/>
      <c r="J16" s="21"/>
    </row>
    <row r="17" spans="1:10" ht="18.75" customHeight="1">
      <c r="A17" s="489"/>
      <c r="B17" s="108">
        <f>Profile!C47</f>
        <v>0</v>
      </c>
      <c r="C17" s="25" t="str">
        <f>Profile!B47</f>
        <v>fjDr</v>
      </c>
      <c r="D17" s="46" t="s">
        <v>213</v>
      </c>
      <c r="E17" s="109">
        <f>Profile!L47</f>
        <v>0</v>
      </c>
      <c r="F17" s="110"/>
      <c r="G17" s="110"/>
      <c r="H17" s="21"/>
      <c r="I17" s="21"/>
      <c r="J17" s="21"/>
    </row>
    <row r="18" spans="1:10" ht="18.75">
      <c r="A18" s="489"/>
      <c r="B18" s="108">
        <f>Profile!C48</f>
        <v>0</v>
      </c>
      <c r="C18" s="25" t="str">
        <f>Profile!B48</f>
        <v>fjDr</v>
      </c>
      <c r="D18" s="46" t="s">
        <v>213</v>
      </c>
      <c r="E18" s="109">
        <f>Profile!L48</f>
        <v>0</v>
      </c>
      <c r="F18" s="110"/>
      <c r="G18" s="110"/>
      <c r="H18" s="21"/>
      <c r="I18" s="21"/>
      <c r="J18" s="21"/>
    </row>
    <row r="19" spans="1:7" ht="18.75">
      <c r="A19" s="29"/>
      <c r="B19" s="25" t="s">
        <v>7</v>
      </c>
      <c r="C19" s="29"/>
      <c r="D19" s="29"/>
      <c r="E19" s="305">
        <f>SUM(E5:E18)</f>
        <v>257730</v>
      </c>
      <c r="F19" s="29"/>
      <c r="G19" s="29"/>
    </row>
    <row r="21" spans="5:7" ht="18.75">
      <c r="E21" s="464" t="str">
        <f>Profile!J21</f>
        <v>js[kk 'kekZ</v>
      </c>
      <c r="F21" s="464"/>
      <c r="G21" s="464"/>
    </row>
    <row r="22" spans="5:7" ht="18.75">
      <c r="E22" s="464" t="str">
        <f>Profile!J22</f>
        <v>iz/kkukpk;Z jk-m-ek-fo|ky;] ihiykn </v>
      </c>
      <c r="F22" s="464"/>
      <c r="G22" s="464"/>
    </row>
    <row r="23" spans="5:7" ht="18.75">
      <c r="E23" s="464" t="str">
        <f>Profile!J23</f>
        <v>vkWfQl vkbZ-Mh- 11700</v>
      </c>
      <c r="F23" s="464"/>
      <c r="G23" s="464"/>
    </row>
    <row r="24" spans="3:7" ht="18">
      <c r="C24" s="20"/>
      <c r="G24" s="56">
        <v>9</v>
      </c>
    </row>
    <row r="31" spans="1:14" ht="50.25" customHeight="1">
      <c r="A31" s="486" t="s">
        <v>395</v>
      </c>
      <c r="B31" s="486"/>
      <c r="C31" s="486"/>
      <c r="D31" s="486"/>
      <c r="E31" s="486"/>
      <c r="F31" s="486"/>
      <c r="G31" s="486"/>
      <c r="H31" s="139"/>
      <c r="I31" s="139"/>
      <c r="J31" s="139"/>
      <c r="K31" s="139"/>
      <c r="L31" s="139"/>
      <c r="M31" s="139"/>
      <c r="N31" s="139"/>
    </row>
  </sheetData>
  <sheetProtection/>
  <mergeCells count="7">
    <mergeCell ref="A1:F1"/>
    <mergeCell ref="A31:G31"/>
    <mergeCell ref="A3:G3"/>
    <mergeCell ref="E21:G21"/>
    <mergeCell ref="E22:G22"/>
    <mergeCell ref="E23:G23"/>
    <mergeCell ref="A6:A18"/>
  </mergeCells>
  <printOptions horizontalCentered="1"/>
  <pageMargins left="0.31496062992125984" right="0.31496062992125984" top="0.35433070866141736" bottom="0.35433070866141736" header="0.5118110236220472" footer="0.511811023622047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</dc:creator>
  <cp:keywords/>
  <dc:description/>
  <cp:lastModifiedBy>Ravinder Gill</cp:lastModifiedBy>
  <cp:lastPrinted>2016-08-27T07:34:55Z</cp:lastPrinted>
  <dcterms:created xsi:type="dcterms:W3CDTF">1996-10-14T23:33:28Z</dcterms:created>
  <dcterms:modified xsi:type="dcterms:W3CDTF">2016-09-04T10:32:15Z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