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DATA" sheetId="3" r:id="rId1"/>
    <sheet name="MARKSHEET" sheetId="4" r:id="rId2"/>
    <sheet name="USE" sheetId="5" r:id="rId3"/>
  </sheets>
  <definedNames>
    <definedName name="MKPIC">INDEX(DATA!$AN$3:$AN$42,MATCH(MARKSHEET!$C$5,DATA!$A$3:$A$42,0))</definedName>
    <definedName name="_xlnm.Print_Area" localSheetId="1">MARKSHEET!$A$1:$F$32</definedName>
  </definedNames>
  <calcPr calcId="124519"/>
</workbook>
</file>

<file path=xl/calcChain.xml><?xml version="1.0" encoding="utf-8"?>
<calcChain xmlns="http://schemas.openxmlformats.org/spreadsheetml/2006/main">
  <c r="E18" i="4"/>
  <c r="F18" s="1"/>
  <c r="D32"/>
  <c r="F32"/>
  <c r="E32"/>
  <c r="F27"/>
  <c r="C27"/>
  <c r="E24"/>
  <c r="F24" s="1"/>
  <c r="E23"/>
  <c r="F23" s="1"/>
  <c r="E22"/>
  <c r="F22" s="1"/>
  <c r="E21"/>
  <c r="F21" s="1"/>
  <c r="E20"/>
  <c r="F20" s="1"/>
  <c r="E17"/>
  <c r="F17" s="1"/>
  <c r="E16"/>
  <c r="F16" s="1"/>
  <c r="E15"/>
  <c r="F15" s="1"/>
  <c r="E14"/>
  <c r="F14" s="1"/>
  <c r="E13"/>
  <c r="F13" s="1"/>
  <c r="E5"/>
  <c r="C6"/>
  <c r="E6"/>
  <c r="D6"/>
  <c r="C7"/>
  <c r="D25"/>
  <c r="C11"/>
  <c r="C9"/>
  <c r="F10"/>
  <c r="C10"/>
  <c r="D10"/>
  <c r="E9"/>
  <c r="D9"/>
  <c r="C8"/>
  <c r="E8"/>
  <c r="D8"/>
  <c r="E7"/>
  <c r="D7"/>
  <c r="Z3" i="3"/>
  <c r="AB3" s="1"/>
  <c r="Z4"/>
  <c r="AE4" s="1"/>
  <c r="Z5"/>
  <c r="Z6"/>
  <c r="Z7"/>
  <c r="Z8"/>
  <c r="Z9"/>
  <c r="Z10"/>
  <c r="Z11"/>
  <c r="AB11" s="1"/>
  <c r="Z12"/>
  <c r="Z13"/>
  <c r="Z14"/>
  <c r="AB7"/>
  <c r="AB9"/>
  <c r="AB13"/>
  <c r="Z15"/>
  <c r="AB15" s="1"/>
  <c r="Z16"/>
  <c r="Z17"/>
  <c r="AB17" s="1"/>
  <c r="Z18"/>
  <c r="AE17"/>
  <c r="AE18"/>
  <c r="AE5"/>
  <c r="AE6"/>
  <c r="AE7"/>
  <c r="AE8"/>
  <c r="AE9"/>
  <c r="AE10"/>
  <c r="AE12"/>
  <c r="AE13"/>
  <c r="AE14"/>
  <c r="AE15"/>
  <c r="AE16"/>
  <c r="AB18"/>
  <c r="AB16"/>
  <c r="AB14"/>
  <c r="AB12"/>
  <c r="AB10"/>
  <c r="AB5"/>
  <c r="AB8"/>
  <c r="Y40"/>
  <c r="AC40" s="1"/>
  <c r="Y41"/>
  <c r="AC41" s="1"/>
  <c r="Y42"/>
  <c r="AC42" s="1"/>
  <c r="Z40"/>
  <c r="AE40" s="1"/>
  <c r="Z41"/>
  <c r="AB41" s="1"/>
  <c r="Z42"/>
  <c r="AE42" s="1"/>
  <c r="AA40"/>
  <c r="AA41"/>
  <c r="AA42"/>
  <c r="AB6"/>
  <c r="Z19"/>
  <c r="AB19" s="1"/>
  <c r="Z20"/>
  <c r="AE20" s="1"/>
  <c r="Z21"/>
  <c r="AB21" s="1"/>
  <c r="Z22"/>
  <c r="AE22" s="1"/>
  <c r="Z23"/>
  <c r="AB23" s="1"/>
  <c r="Z24"/>
  <c r="AE24" s="1"/>
  <c r="Z25"/>
  <c r="AB25" s="1"/>
  <c r="Z26"/>
  <c r="AE26" s="1"/>
  <c r="Z27"/>
  <c r="AB27" s="1"/>
  <c r="Z28"/>
  <c r="AE28" s="1"/>
  <c r="Z29"/>
  <c r="AB29" s="1"/>
  <c r="Z30"/>
  <c r="AE30" s="1"/>
  <c r="Z31"/>
  <c r="AB31" s="1"/>
  <c r="Z32"/>
  <c r="AE32" s="1"/>
  <c r="Z33"/>
  <c r="AB33" s="1"/>
  <c r="Z34"/>
  <c r="AE34" s="1"/>
  <c r="Z35"/>
  <c r="AB35" s="1"/>
  <c r="Z36"/>
  <c r="AE36" s="1"/>
  <c r="Z37"/>
  <c r="AB37" s="1"/>
  <c r="Z38"/>
  <c r="AE38" s="1"/>
  <c r="Z39"/>
  <c r="AB39" s="1"/>
  <c r="Y15"/>
  <c r="AA15" s="1"/>
  <c r="Y16"/>
  <c r="AA16" s="1"/>
  <c r="Y17"/>
  <c r="AA17" s="1"/>
  <c r="Y18"/>
  <c r="AA18" s="1"/>
  <c r="Y19"/>
  <c r="AA19" s="1"/>
  <c r="Y20"/>
  <c r="AA20" s="1"/>
  <c r="Y21"/>
  <c r="AA21" s="1"/>
  <c r="Y22"/>
  <c r="AA22" s="1"/>
  <c r="Y23"/>
  <c r="AA23" s="1"/>
  <c r="Y24"/>
  <c r="AA24" s="1"/>
  <c r="Y25"/>
  <c r="AA25" s="1"/>
  <c r="Y26"/>
  <c r="AA26" s="1"/>
  <c r="Y27"/>
  <c r="AA27" s="1"/>
  <c r="Y28"/>
  <c r="AA28" s="1"/>
  <c r="Y29"/>
  <c r="AA29" s="1"/>
  <c r="Y30"/>
  <c r="AA30" s="1"/>
  <c r="Y31"/>
  <c r="AA31" s="1"/>
  <c r="Y32"/>
  <c r="AA32" s="1"/>
  <c r="Y33"/>
  <c r="AA33" s="1"/>
  <c r="Y34"/>
  <c r="AA34" s="1"/>
  <c r="Y35"/>
  <c r="AA35" s="1"/>
  <c r="Y36"/>
  <c r="AA36" s="1"/>
  <c r="Y37"/>
  <c r="AA37" s="1"/>
  <c r="Y38"/>
  <c r="AA38" s="1"/>
  <c r="Y39"/>
  <c r="AA39" s="1"/>
  <c r="Y4"/>
  <c r="AA4" s="1"/>
  <c r="Y5"/>
  <c r="AA5" s="1"/>
  <c r="Y6"/>
  <c r="AA6" s="1"/>
  <c r="Y7"/>
  <c r="AA7" s="1"/>
  <c r="Y8"/>
  <c r="AA8" s="1"/>
  <c r="Y9"/>
  <c r="AA9" s="1"/>
  <c r="Y10"/>
  <c r="AA10" s="1"/>
  <c r="Y11"/>
  <c r="AA11" s="1"/>
  <c r="Y12"/>
  <c r="AA12" s="1"/>
  <c r="Y13"/>
  <c r="AA13" s="1"/>
  <c r="Y14"/>
  <c r="AA14" s="1"/>
  <c r="Y3"/>
  <c r="AA3" s="1"/>
  <c r="C26" i="4" s="1"/>
  <c r="E19" l="1"/>
  <c r="AC39" i="3"/>
  <c r="AC37"/>
  <c r="AC35"/>
  <c r="AC33"/>
  <c r="AC31"/>
  <c r="AC29"/>
  <c r="AC27"/>
  <c r="AC25"/>
  <c r="AC23"/>
  <c r="AC21"/>
  <c r="AC19"/>
  <c r="AC17"/>
  <c r="AC15"/>
  <c r="AC13"/>
  <c r="AC11"/>
  <c r="AC9"/>
  <c r="AC7"/>
  <c r="AC5"/>
  <c r="AC3"/>
  <c r="F25" i="4" s="1"/>
  <c r="AC38" i="3"/>
  <c r="AC36"/>
  <c r="AC34"/>
  <c r="AC32"/>
  <c r="AC30"/>
  <c r="AC28"/>
  <c r="AC26"/>
  <c r="AC24"/>
  <c r="AC22"/>
  <c r="AC20"/>
  <c r="AC18"/>
  <c r="AC16"/>
  <c r="AC14"/>
  <c r="AC12"/>
  <c r="AC10"/>
  <c r="AC8"/>
  <c r="AC6"/>
  <c r="AC4"/>
  <c r="AB4"/>
  <c r="AB20"/>
  <c r="AB22"/>
  <c r="AB24"/>
  <c r="AB26"/>
  <c r="AB28"/>
  <c r="AB30"/>
  <c r="AB32"/>
  <c r="AB34"/>
  <c r="AB36"/>
  <c r="AB38"/>
  <c r="AB40"/>
  <c r="AB42"/>
  <c r="AE41"/>
  <c r="AE39"/>
  <c r="AE37"/>
  <c r="AE35"/>
  <c r="AE33"/>
  <c r="AE31"/>
  <c r="AE29"/>
  <c r="AE27"/>
  <c r="AE25"/>
  <c r="AE23"/>
  <c r="AE21"/>
  <c r="AE19"/>
  <c r="AE11"/>
  <c r="AE3"/>
  <c r="C25" i="4" s="1"/>
  <c r="AD5" i="3"/>
  <c r="AD7"/>
  <c r="AD9"/>
  <c r="AD11"/>
  <c r="AD13"/>
  <c r="AD15"/>
  <c r="AD17"/>
  <c r="AD19"/>
  <c r="AD21"/>
  <c r="AD23"/>
  <c r="AD25"/>
  <c r="AD27"/>
  <c r="AD29"/>
  <c r="AD31"/>
  <c r="AD33"/>
  <c r="AD35"/>
  <c r="AD37"/>
  <c r="AD39"/>
  <c r="AD41"/>
  <c r="AD3"/>
  <c r="F26" i="4" s="1"/>
  <c r="AD4" i="3"/>
  <c r="AD6"/>
  <c r="AD8"/>
  <c r="AD10"/>
  <c r="AD12"/>
  <c r="AD14"/>
  <c r="AD16"/>
  <c r="AD18"/>
  <c r="AD20"/>
  <c r="AD22"/>
  <c r="AD24"/>
  <c r="AD26"/>
  <c r="AD28"/>
  <c r="AD30"/>
  <c r="AD32"/>
  <c r="AD34"/>
  <c r="AD36"/>
  <c r="AD38"/>
  <c r="AD40"/>
  <c r="AD42"/>
</calcChain>
</file>

<file path=xl/sharedStrings.xml><?xml version="1.0" encoding="utf-8"?>
<sst xmlns="http://schemas.openxmlformats.org/spreadsheetml/2006/main" count="477" uniqueCount="258">
  <si>
    <t>STUDENT NAME</t>
  </si>
  <si>
    <t>FATHER NAME</t>
  </si>
  <si>
    <t>DATE OF BIRTH</t>
  </si>
  <si>
    <t>GENDER</t>
  </si>
  <si>
    <t>MOTHER NAME</t>
  </si>
  <si>
    <t>SRNO</t>
  </si>
  <si>
    <t>ROLL NO</t>
  </si>
  <si>
    <t>BSER ROLL NO</t>
  </si>
  <si>
    <t>ADDDATE</t>
  </si>
  <si>
    <t>BPL</t>
  </si>
  <si>
    <t>CAST CATEGORY</t>
  </si>
  <si>
    <t>ADDRESS</t>
  </si>
  <si>
    <t>DISTRICT</t>
  </si>
  <si>
    <t>PIN CODE</t>
  </si>
  <si>
    <t>ADDHAR CARD</t>
  </si>
  <si>
    <t>BHAMASHA</t>
  </si>
  <si>
    <t>MOBILE NO</t>
  </si>
  <si>
    <t>AADITYA MEENA</t>
  </si>
  <si>
    <t>BHAGWAN SHAY MEENA</t>
  </si>
  <si>
    <t>MALE</t>
  </si>
  <si>
    <t>SANTARA DEVI</t>
  </si>
  <si>
    <t/>
  </si>
  <si>
    <t>NO</t>
  </si>
  <si>
    <t>ST</t>
  </si>
  <si>
    <t>KANDOLI POST CHANDPURA  THE.RAJGARH</t>
  </si>
  <si>
    <t>ALWAR</t>
  </si>
  <si>
    <t>ABHISHEK MEENA</t>
  </si>
  <si>
    <t>RAMVILASH MEENA</t>
  </si>
  <si>
    <t>RUKMANI DEVI</t>
  </si>
  <si>
    <t>LALSOT</t>
  </si>
  <si>
    <t>DAUSA</t>
  </si>
  <si>
    <t>ASHOK KUMAR MEENA</t>
  </si>
  <si>
    <t>HANSRAJ MEENA</t>
  </si>
  <si>
    <t>FORANTI DEVI</t>
  </si>
  <si>
    <t xml:space="preserve">YES </t>
  </si>
  <si>
    <t xml:space="preserve">BALRAMPURA ,LALPURA </t>
  </si>
  <si>
    <t>ATAL SINGH GURJAR</t>
  </si>
  <si>
    <t>BHARAT SINGH GURJAR</t>
  </si>
  <si>
    <t>RAM RATI DEVI</t>
  </si>
  <si>
    <t>OBC</t>
  </si>
  <si>
    <t>DOGARPURA, POST DOGARPURA TODABHIM</t>
  </si>
  <si>
    <t>KARAULI</t>
  </si>
  <si>
    <t>BAHADUR SINGH</t>
  </si>
  <si>
    <t>BABU LAL</t>
  </si>
  <si>
    <t xml:space="preserve">SAUMAUTI </t>
  </si>
  <si>
    <t>SC</t>
  </si>
  <si>
    <t>KHANPUR MEENA , BARI</t>
  </si>
  <si>
    <t>DHOLPUR</t>
  </si>
  <si>
    <t>BEEKESH</t>
  </si>
  <si>
    <t>MUKESH SINGH</t>
  </si>
  <si>
    <t>BIRMA DEVI</t>
  </si>
  <si>
    <t>PEELWA, POST DEVLANE , TODABHIM</t>
  </si>
  <si>
    <t xml:space="preserve">DALU RAM </t>
  </si>
  <si>
    <t>BHIKHARAM</t>
  </si>
  <si>
    <t>IMIYON</t>
  </si>
  <si>
    <t>KERNADA POST CHOHTAN</t>
  </si>
  <si>
    <t>BARMER</t>
  </si>
  <si>
    <t>DEEPAK CHAWALA</t>
  </si>
  <si>
    <t>RAJESH KUMAR CHAWALA</t>
  </si>
  <si>
    <t>VIMALA DEVI</t>
  </si>
  <si>
    <t>MANDAWARI POST MANDWARI THESIL LALSOT</t>
  </si>
  <si>
    <t>DEEPAK MEENA</t>
  </si>
  <si>
    <t>RAMPHAL MEENA</t>
  </si>
  <si>
    <t xml:space="preserve">BHAGVANPATI </t>
  </si>
  <si>
    <t>DABARA POST DABARA TEHSIL SAPOTRA</t>
  </si>
  <si>
    <t>DINESH BHEEL</t>
  </si>
  <si>
    <t>KEVAL RAM</t>
  </si>
  <si>
    <t>MATRA DEVI</t>
  </si>
  <si>
    <t>CHHIYALI POST SEWALI</t>
  </si>
  <si>
    <t>DINESH KHATIK</t>
  </si>
  <si>
    <t>RAJU LAL KHATIK</t>
  </si>
  <si>
    <t>LALI DEVI</t>
  </si>
  <si>
    <t>TEETHODA (JAGEER) TITODA TEHLA</t>
  </si>
  <si>
    <t>BHILWARA</t>
  </si>
  <si>
    <t>DINESH KUMAR BAIRWA</t>
  </si>
  <si>
    <t>RAMSHWAROOP BAIRWA</t>
  </si>
  <si>
    <t>PHOOLA DEVI</t>
  </si>
  <si>
    <t>DHORALA POST PIPALDA</t>
  </si>
  <si>
    <t>SAWAI MADHOPUR</t>
  </si>
  <si>
    <t>JAGDISH KUMAR</t>
  </si>
  <si>
    <t>NAGA RAM</t>
  </si>
  <si>
    <t>LAXMI</t>
  </si>
  <si>
    <t>UNCHPADRA POST BARATH KA GAON THE.BHANIYANA</t>
  </si>
  <si>
    <t>JAISALMER</t>
  </si>
  <si>
    <t>SUNIL KUMAR</t>
  </si>
  <si>
    <t>BRAJESH KUMAR BAIRWA</t>
  </si>
  <si>
    <t>MANNA LAL BAIRWA</t>
  </si>
  <si>
    <t>BHOOLI DEVI</t>
  </si>
  <si>
    <t>yes</t>
  </si>
  <si>
    <t>VPO -BAGRI TEHSIL LALSOT</t>
  </si>
  <si>
    <t>KAMLESH KUMAR MEENA</t>
  </si>
  <si>
    <t>KAJOD MAL MEENA</t>
  </si>
  <si>
    <t>PREM DEVI</t>
  </si>
  <si>
    <t>no</t>
  </si>
  <si>
    <t>VPO- BAGRI TEHSIL LALSOT</t>
  </si>
  <si>
    <t>VIJAY BAIRWA</t>
  </si>
  <si>
    <t>SITARAM</t>
  </si>
  <si>
    <t>SAMPATTI DEVI</t>
  </si>
  <si>
    <t>SANJAY BAIRWA</t>
  </si>
  <si>
    <t>SITARAM BAIRWA</t>
  </si>
  <si>
    <t>VPO BAGRI TEHSIL LALSOT</t>
  </si>
  <si>
    <t>RAHUL BAIRWA</t>
  </si>
  <si>
    <t>RAMESHWAR PRASAD BAIRWA</t>
  </si>
  <si>
    <t>SAROJ DEVI</t>
  </si>
  <si>
    <t>VPO- HARSOTA POST KHIRNI</t>
  </si>
  <si>
    <t>VINOD KUMAR  MAIDA</t>
  </si>
  <si>
    <t>NARU LAL</t>
  </si>
  <si>
    <t>SUGANA DEVI</t>
  </si>
  <si>
    <t>VPO- PIPALADA POST NAYAN TEHSIL PEEPALKHUNT</t>
  </si>
  <si>
    <t>PRATAPGARH</t>
  </si>
  <si>
    <t>YSCQIO</t>
  </si>
  <si>
    <t>DEEPAK KUMAR MEENA</t>
  </si>
  <si>
    <t>PATIRAM URF GULLARAM</t>
  </si>
  <si>
    <t>KIRAN DEI</t>
  </si>
  <si>
    <t>VPO- GADAKHO TEHSIL SARMATHURA</t>
  </si>
  <si>
    <t>LOKESH MEENA</t>
  </si>
  <si>
    <t>GORANTI DEVI</t>
  </si>
  <si>
    <t>VPO- BIHARIPURA TEHSIL LALSOT</t>
  </si>
  <si>
    <t>RAHUL KUMAR MAHAWAR</t>
  </si>
  <si>
    <t>CHHOTE LAL MAHAWAR</t>
  </si>
  <si>
    <t>MANGALI DEVI</t>
  </si>
  <si>
    <t>VPO- BANETHA POST JASOTA DAUSA</t>
  </si>
  <si>
    <t>VIKAS BAIRWA</t>
  </si>
  <si>
    <t>BABULAL BAIRWA</t>
  </si>
  <si>
    <t>VINODI DEVI</t>
  </si>
  <si>
    <t>VPO-CHANDRANA  TE-DAUSA</t>
  </si>
  <si>
    <t>VIRENDRA KUMAR</t>
  </si>
  <si>
    <t>RAM NIVAS</t>
  </si>
  <si>
    <t>SHEELA DEVI</t>
  </si>
  <si>
    <t>VPO SANTOSH NAGAR POST- MANDAWARA TEHSIL- HINDON</t>
  </si>
  <si>
    <t>VOHBGWR</t>
  </si>
  <si>
    <t>AJAD SINGH</t>
  </si>
  <si>
    <t>VIJENDRA SINGH</t>
  </si>
  <si>
    <t>CHANDA BAI</t>
  </si>
  <si>
    <t>AJAY</t>
  </si>
  <si>
    <t>RAJU LAL</t>
  </si>
  <si>
    <t>MUKESHI DEVI</t>
  </si>
  <si>
    <t>HOUSE NO 220 NEW SARKARI SCHOOL BAPU NAGAR BALLABGARH</t>
  </si>
  <si>
    <t>FARIDABAD</t>
  </si>
  <si>
    <t>VPO-MAHANANDPUR PILODA THE-GANGAPUR CITY</t>
  </si>
  <si>
    <t>RAJESH KUMAR MEENA</t>
  </si>
  <si>
    <t>BATTI LAL MEENA</t>
  </si>
  <si>
    <t>RASAL DEVI</t>
  </si>
  <si>
    <t>VP-KHATUMBER KUTKYA THE-LALSOT</t>
  </si>
  <si>
    <t>DURGESH KUMAR BAIRWA</t>
  </si>
  <si>
    <t>NATHU LAL BAIRWA</t>
  </si>
  <si>
    <t>FOOLWATI DEVI</t>
  </si>
  <si>
    <t>VPO-BADEKHAN BILONA KALAN THE-LALSOT</t>
  </si>
  <si>
    <t>VINOD KUMAR MAHAWAR</t>
  </si>
  <si>
    <t>NANGRAM MAHAWAR</t>
  </si>
  <si>
    <t>MOHAN DEI</t>
  </si>
  <si>
    <t>VPO-KUNJELA THE-NADOTI</t>
  </si>
  <si>
    <t>RAMKISHAN MAHAWAR</t>
  </si>
  <si>
    <t>SURESH MAHAWAR</t>
  </si>
  <si>
    <t>CHHOTI DEVI</t>
  </si>
  <si>
    <t>VPO-BAGRI THE-LALSOT</t>
  </si>
  <si>
    <t>GOPAL</t>
  </si>
  <si>
    <t>CHANDA RAM</t>
  </si>
  <si>
    <t>FOOLI</t>
  </si>
  <si>
    <t>VPO-DEVRA THE-FATEHGARH</t>
  </si>
  <si>
    <t>MANRAJ BAIRWA</t>
  </si>
  <si>
    <t>DHANJI LAL BAIRWA</t>
  </si>
  <si>
    <t>RAJANTI DEVI</t>
  </si>
  <si>
    <t>VPO-BARA BADH KALYANPURA THE-LALSOT</t>
  </si>
  <si>
    <t>LALIT KUMAR BAIRWA</t>
  </si>
  <si>
    <t>BATTI LAL BAIRWA</t>
  </si>
  <si>
    <t>MAYA DEVI BAIRWA</t>
  </si>
  <si>
    <t>RUP CHAND MIROTHA</t>
  </si>
  <si>
    <t>RAMPHOOL MIROTHA</t>
  </si>
  <si>
    <t>HEERA DEVI MIROTHA</t>
  </si>
  <si>
    <t>VPO-LAHRI KA WAS TEHSIL- NANGAL RAJAVATAN-</t>
  </si>
  <si>
    <t>SHAUKIN BAIRWA</t>
  </si>
  <si>
    <t>KANARAM BAIRWA</t>
  </si>
  <si>
    <t>KANTI DEVI</t>
  </si>
  <si>
    <t>VPO-MAHARIYA THE-LALSOT</t>
  </si>
  <si>
    <t>SHERSINGH BAIRWA</t>
  </si>
  <si>
    <t>RAMBHAJAN BAIRWA</t>
  </si>
  <si>
    <t>NANTYA DEVI</t>
  </si>
  <si>
    <t>DHARA SINGH BAIRWA</t>
  </si>
  <si>
    <t>BHARAT LAL BAIRWA</t>
  </si>
  <si>
    <t>LAD BAI DEVI</t>
  </si>
  <si>
    <t>VPO-MANPUR MIRZAPUR THE-GANGAPUR CITY</t>
  </si>
  <si>
    <t>RAMOTAR BAIRWA</t>
  </si>
  <si>
    <t>RAMBILAS  BAIRWA</t>
  </si>
  <si>
    <t>BPO- BAGARI POST-BAGDI</t>
  </si>
  <si>
    <t>RAKESH MAIDA</t>
  </si>
  <si>
    <t>PARTU MAIDA</t>
  </si>
  <si>
    <t>SAVITA</t>
  </si>
  <si>
    <t>VILLAGE PIPALDA TEHSIL PEEPALKHUNT</t>
  </si>
  <si>
    <t>VRGNXWR</t>
  </si>
  <si>
    <t>4835-8113-0910</t>
  </si>
  <si>
    <t xml:space="preserve">M.K.BAIRWA </t>
  </si>
  <si>
    <t>DRAFTED BY-</t>
  </si>
  <si>
    <t>Hindi</t>
  </si>
  <si>
    <t>English</t>
  </si>
  <si>
    <t>Sanskrit</t>
  </si>
  <si>
    <t>Maths</t>
  </si>
  <si>
    <t>Science</t>
  </si>
  <si>
    <t>Social Science</t>
  </si>
  <si>
    <t>Max.Marks</t>
  </si>
  <si>
    <t>Obtain Marks</t>
  </si>
  <si>
    <t>count</t>
  </si>
  <si>
    <t>Percentage</t>
  </si>
  <si>
    <t>result</t>
  </si>
  <si>
    <t>Rank</t>
  </si>
  <si>
    <t>Division</t>
  </si>
  <si>
    <t xml:space="preserve"> ART EDUCATION(100)</t>
  </si>
  <si>
    <t>TOTAL MEETINGS</t>
  </si>
  <si>
    <t>ST. ATTENDANCE</t>
  </si>
  <si>
    <t>DATE OF DECLARATION. OF MAIN EXAM.</t>
  </si>
  <si>
    <t>photo</t>
  </si>
  <si>
    <t>ab</t>
  </si>
  <si>
    <t xml:space="preserve">SOCIALLY USEFUL SCHEMES </t>
  </si>
  <si>
    <t xml:space="preserve">SOCIALLY USEFUL SCHEMES(100) </t>
  </si>
  <si>
    <t>PH. AND HEALTH EDU.(100)</t>
  </si>
  <si>
    <t>CONCEPT OF I.T.(100)</t>
  </si>
  <si>
    <t>SOCIALLY USEFUL WORKS AND SOCIAL SERVICE</t>
  </si>
  <si>
    <t>SOCIALLY USEFUL WORKS AND SOCIAL SERVICE(100)</t>
  </si>
  <si>
    <t>SOCIAL AND EMPOWERMENT DEPT.RAJASTHAN</t>
  </si>
  <si>
    <t>DR.B.R.AMBEDKAR GOVT.RESIDENTIAL SCHOOL BAGRI, DAUSA</t>
  </si>
  <si>
    <t xml:space="preserve">     2016-17</t>
  </si>
  <si>
    <t>NAME OF THE STUDENT</t>
  </si>
  <si>
    <t>FATHER'S NAME</t>
  </si>
  <si>
    <t>MOTHER'S NAME</t>
  </si>
  <si>
    <t>CLASS AND SEC.</t>
  </si>
  <si>
    <t>SUBJECTS</t>
  </si>
  <si>
    <t>MAX.MARKS</t>
  </si>
  <si>
    <t>MRKS OBTAINED</t>
  </si>
  <si>
    <t>REMARKS</t>
  </si>
  <si>
    <t xml:space="preserve"> HINDI</t>
  </si>
  <si>
    <t xml:space="preserve"> ENGLISH</t>
  </si>
  <si>
    <t xml:space="preserve">THIRD LANG- SANSKRIT </t>
  </si>
  <si>
    <t>SCIENCE</t>
  </si>
  <si>
    <t>SOCIAL SCIENCE</t>
  </si>
  <si>
    <t>MATHEMATICS</t>
  </si>
  <si>
    <t>TOTAL MAX. MARKS</t>
  </si>
  <si>
    <t>PH. AND HEALTH EDU.</t>
  </si>
  <si>
    <t xml:space="preserve"> ART EDUCATION</t>
  </si>
  <si>
    <t>RESULT</t>
  </si>
  <si>
    <t>DIVISION</t>
  </si>
  <si>
    <t>PERCENTAGE</t>
  </si>
  <si>
    <t>RANK</t>
  </si>
  <si>
    <t>SIGN. OF THE CLASS TEACHER</t>
  </si>
  <si>
    <t>SIGN. OF THE EXAM. INCHARGE</t>
  </si>
  <si>
    <t>SIGN. OF THE PRINCIPAL</t>
  </si>
  <si>
    <t>CONCEPT OF I.T-(1)</t>
  </si>
  <si>
    <t>S.R.NO.</t>
  </si>
  <si>
    <t>ADDHAR CARD NO.</t>
  </si>
  <si>
    <t>VPO- PEELWA DEVLANE TEHSIL- TODABHIM</t>
  </si>
  <si>
    <t xml:space="preserve">               PROGRESS REPORT  </t>
  </si>
  <si>
    <t>9 "A"</t>
  </si>
  <si>
    <t xml:space="preserve">MkVk 'khV esa vki vius fo|kfFkZ;ksa dk fooj.k esU;wyh QhM djsa ;k fdlh vU; 'khV ls dkWih dj ldrs gSA </t>
  </si>
  <si>
    <r>
      <t xml:space="preserve">MkVk 'khV esa Nk= dh tsihth VkbZi QksVks dks </t>
    </r>
    <r>
      <rPr>
        <sz val="14"/>
        <color theme="1"/>
        <rFont val="Californian FB"/>
        <family val="1"/>
      </rPr>
      <t>INSERT</t>
    </r>
    <r>
      <rPr>
        <sz val="14"/>
        <color theme="1"/>
        <rFont val="DevLys 010"/>
      </rPr>
      <t xml:space="preserve"> esU;w esa fiDpj ls </t>
    </r>
    <r>
      <rPr>
        <sz val="14"/>
        <color theme="1"/>
        <rFont val="Calisto MT"/>
        <family val="1"/>
      </rPr>
      <t xml:space="preserve">add </t>
    </r>
    <r>
      <rPr>
        <sz val="14"/>
        <color theme="1"/>
        <rFont val="DevLys 010"/>
      </rPr>
      <t>djk ldrs gSA ij QksVks dks NksVk cMk vkidksa esU;wvyh djuk iMsxkA</t>
    </r>
  </si>
  <si>
    <r>
      <t>bl 'khV dks cukus dk mn~ns'; dsoy QksVks ;qDr vadrkfydk tsujsV djuk gSAbldk mi;ksx</t>
    </r>
    <r>
      <rPr>
        <sz val="14"/>
        <color theme="1"/>
        <rFont val="Calisto MT"/>
        <family val="1"/>
      </rPr>
      <t xml:space="preserve"> CTOR/RajTeacher.com </t>
    </r>
    <r>
      <rPr>
        <sz val="14"/>
        <color theme="1"/>
        <rFont val="DevLys 010"/>
      </rPr>
      <t>dh</t>
    </r>
    <r>
      <rPr>
        <sz val="14"/>
        <color theme="1"/>
        <rFont val="Candara"/>
        <family val="2"/>
      </rPr>
      <t xml:space="preserve"> Site</t>
    </r>
    <r>
      <rPr>
        <sz val="14"/>
        <color theme="1"/>
        <rFont val="DevLys 010"/>
      </rPr>
      <t xml:space="preserve"> laas </t>
    </r>
    <r>
      <rPr>
        <sz val="14"/>
        <color theme="1"/>
        <rFont val="Calisto MT"/>
        <family val="1"/>
      </rPr>
      <t>Result workbook</t>
    </r>
    <r>
      <rPr>
        <sz val="14"/>
        <color theme="1"/>
        <rFont val="DevLys 010"/>
      </rPr>
      <t xml:space="preserve"> ls fo"k; dk VksVy ysdj QksVks ;qDr vadrkfydk cukbZ tk ldrh gSA </t>
    </r>
  </si>
  <si>
    <t xml:space="preserve">ijh{kkfFkZ;ksa dk ifj.kke O;fDrxr tkudkjh ¼fu;eksa½ ds vk/kkj ij fd;k x;k gSA vr% foHkkxh; fn'kkfunsZ'kksa dks i&lt;dj QkWewZyksa esa vko';d ifjorZu fd;k tk ldrk gSA 'khV dks izksVsDV ugha fd;k x;k gSA fo"k;ksa @iw.kkZdksa esa l=~ 2018 esa ifjorZu fd;k x;k gSA vr% mls Hkh /;ku esa j[kk tkosA </t>
  </si>
  <si>
    <t xml:space="preserve">bls  40 fo|kfFkZ;ksa dh ekdZ'khV sds fy, ;qt fd;k tk ldrk gSA ekdZ'khV jksyu- ds vk/kkj ij MªkiMkmu vkbdu ls Lor% psUt gks tkosxhA ;k vki jksy u0 ds lsy esa QhM djds Hkh ns[k ldrs gSA </t>
  </si>
  <si>
    <t>DR.B.R.AMBEDKAR GOVT.RESIDENTIAL SCHOOL BAGRI (DAUSA)</t>
  </si>
  <si>
    <t xml:space="preserve">fo|ky; dk uke vki ekdZ'khV esa psat dj ldrs gSA </t>
  </si>
</sst>
</file>

<file path=xl/styles.xml><?xml version="1.0" encoding="utf-8"?>
<styleSheet xmlns="http://schemas.openxmlformats.org/spreadsheetml/2006/main">
  <numFmts count="3">
    <numFmt numFmtId="164" formatCode="dd\-mmm\-yy"/>
    <numFmt numFmtId="165" formatCode="0000\-0000\-0000"/>
    <numFmt numFmtId="166" formatCode="0;[Red]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Calibri"/>
      <family val="2"/>
      <scheme val="minor"/>
    </font>
    <font>
      <b/>
      <sz val="11"/>
      <color rgb="FF0000FF"/>
      <name val="Cambria"/>
      <family val="1"/>
      <scheme val="major"/>
    </font>
    <font>
      <b/>
      <sz val="14"/>
      <color rgb="FF7030A0"/>
      <name val="Calibri"/>
      <family val="2"/>
      <scheme val="minor"/>
    </font>
    <font>
      <b/>
      <sz val="10"/>
      <color rgb="FF0033CC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rgb="FFFF0000"/>
      <name val="Cambria"/>
      <family val="1"/>
      <scheme val="major"/>
    </font>
    <font>
      <b/>
      <sz val="18"/>
      <color rgb="FFC00000"/>
      <name val="Calibri"/>
      <family val="2"/>
      <scheme val="minor"/>
    </font>
    <font>
      <b/>
      <sz val="12"/>
      <color rgb="FF7030A0"/>
      <name val="Times New Roman"/>
      <family val="1"/>
    </font>
    <font>
      <b/>
      <sz val="14"/>
      <color rgb="FF7030A0"/>
      <name val="Calisto MT"/>
      <family val="1"/>
    </font>
    <font>
      <b/>
      <sz val="8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FF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DevLys 010"/>
    </font>
    <font>
      <sz val="14"/>
      <color theme="1"/>
      <name val="Californian FB"/>
      <family val="1"/>
    </font>
    <font>
      <sz val="14"/>
      <color theme="1"/>
      <name val="Calisto MT"/>
      <family val="1"/>
    </font>
    <font>
      <sz val="14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9" fillId="0" borderId="0"/>
  </cellStyleXfs>
  <cellXfs count="9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/>
    </xf>
    <xf numFmtId="14" fontId="15" fillId="0" borderId="1" xfId="3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top"/>
    </xf>
    <xf numFmtId="0" fontId="13" fillId="0" borderId="4" xfId="3" applyFont="1" applyFill="1" applyBorder="1" applyAlignment="1" applyProtection="1">
      <alignment horizontal="center" vertical="center"/>
    </xf>
    <xf numFmtId="1" fontId="20" fillId="0" borderId="1" xfId="3" applyNumberFormat="1" applyFont="1" applyFill="1" applyBorder="1" applyAlignment="1" applyProtection="1">
      <alignment horizontal="center" vertical="center"/>
    </xf>
    <xf numFmtId="1" fontId="20" fillId="0" borderId="4" xfId="3" applyNumberFormat="1" applyFont="1" applyFill="1" applyBorder="1" applyAlignment="1" applyProtection="1">
      <alignment horizontal="center" vertical="center"/>
    </xf>
    <xf numFmtId="2" fontId="20" fillId="0" borderId="4" xfId="3" applyNumberFormat="1" applyFont="1" applyFill="1" applyBorder="1" applyAlignment="1" applyProtection="1">
      <alignment horizontal="center" vertical="center"/>
    </xf>
    <xf numFmtId="0" fontId="12" fillId="5" borderId="1" xfId="3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2" fillId="3" borderId="3" xfId="3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1" fontId="15" fillId="0" borderId="1" xfId="3" applyNumberFormat="1" applyFont="1" applyFill="1" applyBorder="1" applyAlignment="1" applyProtection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13" fillId="0" borderId="3" xfId="3" applyFont="1" applyBorder="1" applyAlignment="1" applyProtection="1">
      <alignment horizontal="left" vertical="center"/>
    </xf>
    <xf numFmtId="0" fontId="0" fillId="0" borderId="8" xfId="0" applyBorder="1"/>
    <xf numFmtId="165" fontId="15" fillId="0" borderId="3" xfId="3" applyNumberFormat="1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165" fontId="13" fillId="0" borderId="3" xfId="3" applyNumberFormat="1" applyFont="1" applyFill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" fontId="20" fillId="0" borderId="7" xfId="3" applyNumberFormat="1" applyFont="1" applyFill="1" applyBorder="1" applyAlignment="1" applyProtection="1">
      <alignment horizontal="center" vertical="center"/>
    </xf>
    <xf numFmtId="0" fontId="22" fillId="0" borderId="30" xfId="3" applyFont="1" applyFill="1" applyBorder="1" applyAlignment="1" applyProtection="1">
      <alignment horizontal="center" wrapText="1"/>
    </xf>
    <xf numFmtId="0" fontId="0" fillId="0" borderId="31" xfId="0" applyBorder="1"/>
    <xf numFmtId="0" fontId="0" fillId="0" borderId="32" xfId="0" applyBorder="1"/>
    <xf numFmtId="0" fontId="23" fillId="0" borderId="22" xfId="3" applyFont="1" applyFill="1" applyBorder="1" applyAlignment="1" applyProtection="1">
      <alignment horizontal="center" wrapText="1"/>
    </xf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4" xfId="0" applyBorder="1"/>
    <xf numFmtId="0" fontId="0" fillId="0" borderId="29" xfId="0" applyBorder="1"/>
    <xf numFmtId="0" fontId="0" fillId="0" borderId="15" xfId="0" applyBorder="1"/>
    <xf numFmtId="0" fontId="0" fillId="0" borderId="6" xfId="0" applyBorder="1"/>
    <xf numFmtId="0" fontId="0" fillId="0" borderId="0" xfId="0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24" fillId="0" borderId="20" xfId="3" applyFont="1" applyFill="1" applyBorder="1" applyAlignment="1" applyProtection="1">
      <alignment horizontal="center" wrapText="1"/>
    </xf>
    <xf numFmtId="0" fontId="0" fillId="0" borderId="18" xfId="0" applyBorder="1"/>
    <xf numFmtId="0" fontId="0" fillId="0" borderId="21" xfId="0" applyBorder="1"/>
    <xf numFmtId="14" fontId="13" fillId="0" borderId="20" xfId="3" applyNumberFormat="1" applyFont="1" applyFill="1" applyBorder="1" applyAlignment="1" applyProtection="1">
      <alignment horizont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7" fillId="0" borderId="3" xfId="3" applyFont="1" applyFill="1" applyBorder="1" applyAlignment="1" applyProtection="1">
      <alignment horizontal="center" vertical="center"/>
    </xf>
    <xf numFmtId="0" fontId="21" fillId="0" borderId="3" xfId="3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9" fillId="0" borderId="3" xfId="3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/>
    </xf>
    <xf numFmtId="0" fontId="0" fillId="0" borderId="5" xfId="0" applyBorder="1"/>
    <xf numFmtId="0" fontId="10" fillId="0" borderId="17" xfId="3" applyFont="1" applyFill="1" applyBorder="1" applyAlignment="1" applyProtection="1">
      <alignment horizontal="center" vertical="center" wrapText="1"/>
    </xf>
    <xf numFmtId="0" fontId="0" fillId="0" borderId="19" xfId="0" applyBorder="1"/>
    <xf numFmtId="0" fontId="11" fillId="0" borderId="14" xfId="3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2" xfId="0" applyBorder="1"/>
    <xf numFmtId="0" fontId="0" fillId="0" borderId="10" xfId="0" applyBorder="1"/>
    <xf numFmtId="0" fontId="12" fillId="0" borderId="7" xfId="3" applyFont="1" applyFill="1" applyBorder="1" applyAlignment="1" applyProtection="1">
      <alignment horizontal="left" wrapText="1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3" fillId="0" borderId="11" xfId="3" applyFont="1" applyBorder="1" applyAlignment="1" applyProtection="1">
      <alignment horizontal="center" vertical="center"/>
    </xf>
    <xf numFmtId="0" fontId="0" fillId="0" borderId="12" xfId="0" applyBorder="1"/>
    <xf numFmtId="0" fontId="0" fillId="0" borderId="13" xfId="0" applyBorder="1"/>
    <xf numFmtId="0" fontId="12" fillId="0" borderId="7" xfId="3" applyFont="1" applyFill="1" applyBorder="1" applyAlignment="1" applyProtection="1">
      <alignment horizontal="center" vertical="center" wrapText="1"/>
    </xf>
    <xf numFmtId="0" fontId="20" fillId="0" borderId="3" xfId="3" applyFont="1" applyFill="1" applyBorder="1" applyAlignment="1" applyProtection="1">
      <alignment horizontal="center" vertical="center"/>
    </xf>
    <xf numFmtId="0" fontId="27" fillId="0" borderId="5" xfId="0" applyFont="1" applyBorder="1"/>
    <xf numFmtId="0" fontId="27" fillId="0" borderId="8" xfId="0" applyFont="1" applyBorder="1"/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</cellXfs>
  <cellStyles count="4">
    <cellStyle name="Normal" xfId="0" builtinId="0"/>
    <cellStyle name="Normal 2" xfId="3"/>
    <cellStyle name="Normal_Sheet1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38099</xdr:colOff>
      <xdr:row>2</xdr:row>
      <xdr:rowOff>76199</xdr:rowOff>
    </xdr:from>
    <xdr:to>
      <xdr:col>39</xdr:col>
      <xdr:colOff>581025</xdr:colOff>
      <xdr:row>2</xdr:row>
      <xdr:rowOff>809625</xdr:rowOff>
    </xdr:to>
    <xdr:pic>
      <xdr:nvPicPr>
        <xdr:cNvPr id="2" name="Picture 1" descr="yaswant jatav 8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18149" y="1085849"/>
          <a:ext cx="542926" cy="733426"/>
        </a:xfrm>
        <a:prstGeom prst="rect">
          <a:avLst/>
        </a:prstGeom>
      </xdr:spPr>
    </xdr:pic>
    <xdr:clientData/>
  </xdr:twoCellAnchor>
  <xdr:twoCellAnchor editAs="oneCell">
    <xdr:from>
      <xdr:col>39</xdr:col>
      <xdr:colOff>19049</xdr:colOff>
      <xdr:row>3</xdr:row>
      <xdr:rowOff>28574</xdr:rowOff>
    </xdr:from>
    <xdr:to>
      <xdr:col>39</xdr:col>
      <xdr:colOff>571500</xdr:colOff>
      <xdr:row>3</xdr:row>
      <xdr:rowOff>819149</xdr:rowOff>
    </xdr:to>
    <xdr:pic>
      <xdr:nvPicPr>
        <xdr:cNvPr id="3" name="Picture 2" descr="vinod raigar8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99099" y="1924049"/>
          <a:ext cx="552451" cy="790575"/>
        </a:xfrm>
        <a:prstGeom prst="rect">
          <a:avLst/>
        </a:prstGeom>
      </xdr:spPr>
    </xdr:pic>
    <xdr:clientData/>
  </xdr:twoCellAnchor>
  <xdr:twoCellAnchor editAs="oneCell">
    <xdr:from>
      <xdr:col>39</xdr:col>
      <xdr:colOff>38099</xdr:colOff>
      <xdr:row>4</xdr:row>
      <xdr:rowOff>38099</xdr:rowOff>
    </xdr:from>
    <xdr:to>
      <xdr:col>39</xdr:col>
      <xdr:colOff>571500</xdr:colOff>
      <xdr:row>4</xdr:row>
      <xdr:rowOff>847724</xdr:rowOff>
    </xdr:to>
    <xdr:pic>
      <xdr:nvPicPr>
        <xdr:cNvPr id="4" name="Picture 3" descr="vikash meena 8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918149" y="2819399"/>
          <a:ext cx="533401" cy="809625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28575</xdr:colOff>
      <xdr:row>5</xdr:row>
      <xdr:rowOff>95250</xdr:rowOff>
    </xdr:from>
    <xdr:to>
      <xdr:col>40</xdr:col>
      <xdr:colOff>0</xdr:colOff>
      <xdr:row>5</xdr:row>
      <xdr:rowOff>838200</xdr:rowOff>
    </xdr:to>
    <xdr:pic>
      <xdr:nvPicPr>
        <xdr:cNvPr id="5" name="Picture 4" descr="p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908625" y="3762375"/>
          <a:ext cx="581025" cy="742950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28575</xdr:colOff>
      <xdr:row>6</xdr:row>
      <xdr:rowOff>47625</xdr:rowOff>
    </xdr:from>
    <xdr:to>
      <xdr:col>39</xdr:col>
      <xdr:colOff>571500</xdr:colOff>
      <xdr:row>6</xdr:row>
      <xdr:rowOff>828675</xdr:rowOff>
    </xdr:to>
    <xdr:pic>
      <xdr:nvPicPr>
        <xdr:cNvPr id="6" name="Picture 5" descr="p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908625" y="4600575"/>
          <a:ext cx="542925" cy="781050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28575</xdr:colOff>
      <xdr:row>7</xdr:row>
      <xdr:rowOff>57150</xdr:rowOff>
    </xdr:from>
    <xdr:to>
      <xdr:col>39</xdr:col>
      <xdr:colOff>590550</xdr:colOff>
      <xdr:row>7</xdr:row>
      <xdr:rowOff>866775</xdr:rowOff>
    </xdr:to>
    <xdr:pic>
      <xdr:nvPicPr>
        <xdr:cNvPr id="7" name="Picture 6" descr="p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908625" y="5495925"/>
          <a:ext cx="561975" cy="809625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66675</xdr:colOff>
      <xdr:row>8</xdr:row>
      <xdr:rowOff>76201</xdr:rowOff>
    </xdr:from>
    <xdr:to>
      <xdr:col>39</xdr:col>
      <xdr:colOff>562610</xdr:colOff>
      <xdr:row>8</xdr:row>
      <xdr:rowOff>838201</xdr:rowOff>
    </xdr:to>
    <xdr:pic>
      <xdr:nvPicPr>
        <xdr:cNvPr id="8" name="Picture 7" descr="p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946725" y="6400801"/>
          <a:ext cx="495935" cy="762000"/>
        </a:xfrm>
        <a:prstGeom prst="rect">
          <a:avLst/>
        </a:prstGeom>
      </xdr:spPr>
    </xdr:pic>
    <xdr:clientData/>
  </xdr:twoCellAnchor>
  <xdr:twoCellAnchor editAs="oneCell">
    <xdr:from>
      <xdr:col>39</xdr:col>
      <xdr:colOff>76201</xdr:colOff>
      <xdr:row>9</xdr:row>
      <xdr:rowOff>57150</xdr:rowOff>
    </xdr:from>
    <xdr:to>
      <xdr:col>39</xdr:col>
      <xdr:colOff>571501</xdr:colOff>
      <xdr:row>9</xdr:row>
      <xdr:rowOff>819150</xdr:rowOff>
    </xdr:to>
    <xdr:pic>
      <xdr:nvPicPr>
        <xdr:cNvPr id="9" name="Picture 8" descr="anil kumar 8b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0956251" y="7267575"/>
          <a:ext cx="495300" cy="762000"/>
        </a:xfrm>
        <a:prstGeom prst="rect">
          <a:avLst/>
        </a:prstGeom>
      </xdr:spPr>
    </xdr:pic>
    <xdr:clientData/>
  </xdr:twoCellAnchor>
  <xdr:twoCellAnchor editAs="oneCell">
    <xdr:from>
      <xdr:col>39</xdr:col>
      <xdr:colOff>47625</xdr:colOff>
      <xdr:row>10</xdr:row>
      <xdr:rowOff>152400</xdr:rowOff>
    </xdr:from>
    <xdr:to>
      <xdr:col>39</xdr:col>
      <xdr:colOff>587661</xdr:colOff>
      <xdr:row>10</xdr:row>
      <xdr:rowOff>819150</xdr:rowOff>
    </xdr:to>
    <xdr:pic>
      <xdr:nvPicPr>
        <xdr:cNvPr id="10" name="Picture 9" descr="dha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0927675" y="8248650"/>
          <a:ext cx="540036" cy="666750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11</xdr:row>
      <xdr:rowOff>85724</xdr:rowOff>
    </xdr:from>
    <xdr:to>
      <xdr:col>39</xdr:col>
      <xdr:colOff>561975</xdr:colOff>
      <xdr:row>11</xdr:row>
      <xdr:rowOff>857249</xdr:rowOff>
    </xdr:to>
    <xdr:pic>
      <xdr:nvPicPr>
        <xdr:cNvPr id="11" name="Picture 10" descr="jaising b 8b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918150" y="9067799"/>
          <a:ext cx="523875" cy="771525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12</xdr:row>
      <xdr:rowOff>95250</xdr:rowOff>
    </xdr:from>
    <xdr:to>
      <xdr:col>39</xdr:col>
      <xdr:colOff>581025</xdr:colOff>
      <xdr:row>12</xdr:row>
      <xdr:rowOff>819150</xdr:rowOff>
    </xdr:to>
    <xdr:pic>
      <xdr:nvPicPr>
        <xdr:cNvPr id="12" name="Picture 11" descr="bhursingh 8a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0918150" y="9963150"/>
          <a:ext cx="542925" cy="72390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13</xdr:row>
      <xdr:rowOff>76199</xdr:rowOff>
    </xdr:from>
    <xdr:to>
      <xdr:col>39</xdr:col>
      <xdr:colOff>581025</xdr:colOff>
      <xdr:row>13</xdr:row>
      <xdr:rowOff>828674</xdr:rowOff>
    </xdr:to>
    <xdr:pic>
      <xdr:nvPicPr>
        <xdr:cNvPr id="13" name="Picture 12" descr="jaswabt8a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0937200" y="10829924"/>
          <a:ext cx="523875" cy="752475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14</xdr:row>
      <xdr:rowOff>85725</xdr:rowOff>
    </xdr:from>
    <xdr:to>
      <xdr:col>39</xdr:col>
      <xdr:colOff>561975</xdr:colOff>
      <xdr:row>14</xdr:row>
      <xdr:rowOff>828675</xdr:rowOff>
    </xdr:to>
    <xdr:pic>
      <xdr:nvPicPr>
        <xdr:cNvPr id="14" name="Picture 13" descr="dilip gautam 8a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0937200" y="11725275"/>
          <a:ext cx="504825" cy="74295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15</xdr:row>
      <xdr:rowOff>47625</xdr:rowOff>
    </xdr:from>
    <xdr:to>
      <xdr:col>39</xdr:col>
      <xdr:colOff>571500</xdr:colOff>
      <xdr:row>15</xdr:row>
      <xdr:rowOff>857250</xdr:rowOff>
    </xdr:to>
    <xdr:pic>
      <xdr:nvPicPr>
        <xdr:cNvPr id="15" name="Picture 14" descr="sonu meena 8a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0937200" y="12573000"/>
          <a:ext cx="514350" cy="809625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16</xdr:row>
      <xdr:rowOff>57149</xdr:rowOff>
    </xdr:from>
    <xdr:to>
      <xdr:col>39</xdr:col>
      <xdr:colOff>571500</xdr:colOff>
      <xdr:row>16</xdr:row>
      <xdr:rowOff>847724</xdr:rowOff>
    </xdr:to>
    <xdr:pic>
      <xdr:nvPicPr>
        <xdr:cNvPr id="16" name="Picture 15" descr="drashaya 8a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0918150" y="13468349"/>
          <a:ext cx="533400" cy="790575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66676</xdr:colOff>
      <xdr:row>17</xdr:row>
      <xdr:rowOff>47625</xdr:rowOff>
    </xdr:from>
    <xdr:to>
      <xdr:col>39</xdr:col>
      <xdr:colOff>542926</xdr:colOff>
      <xdr:row>17</xdr:row>
      <xdr:rowOff>704850</xdr:rowOff>
    </xdr:to>
    <xdr:pic>
      <xdr:nvPicPr>
        <xdr:cNvPr id="17" name="Picture 16" descr="kapatan 8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946726" y="14344650"/>
          <a:ext cx="476250" cy="657225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18</xdr:row>
      <xdr:rowOff>76199</xdr:rowOff>
    </xdr:from>
    <xdr:to>
      <xdr:col>39</xdr:col>
      <xdr:colOff>581025</xdr:colOff>
      <xdr:row>18</xdr:row>
      <xdr:rowOff>838200</xdr:rowOff>
    </xdr:to>
    <xdr:pic>
      <xdr:nvPicPr>
        <xdr:cNvPr id="18" name="Picture 17" descr="lalsingh 8b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0937200" y="15259049"/>
          <a:ext cx="523875" cy="762001"/>
        </a:xfrm>
        <a:prstGeom prst="rect">
          <a:avLst/>
        </a:prstGeom>
      </xdr:spPr>
    </xdr:pic>
    <xdr:clientData/>
  </xdr:twoCellAnchor>
  <xdr:twoCellAnchor editAs="oneCell">
    <xdr:from>
      <xdr:col>39</xdr:col>
      <xdr:colOff>95250</xdr:colOff>
      <xdr:row>19</xdr:row>
      <xdr:rowOff>142875</xdr:rowOff>
    </xdr:from>
    <xdr:to>
      <xdr:col>39</xdr:col>
      <xdr:colOff>552450</xdr:colOff>
      <xdr:row>19</xdr:row>
      <xdr:rowOff>809625</xdr:rowOff>
    </xdr:to>
    <xdr:pic>
      <xdr:nvPicPr>
        <xdr:cNvPr id="19" name="Picture 18" descr="kamal 8a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0975300" y="16211550"/>
          <a:ext cx="457200" cy="666750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28575</xdr:colOff>
      <xdr:row>20</xdr:row>
      <xdr:rowOff>38100</xdr:rowOff>
    </xdr:from>
    <xdr:to>
      <xdr:col>39</xdr:col>
      <xdr:colOff>582898</xdr:colOff>
      <xdr:row>20</xdr:row>
      <xdr:rowOff>857250</xdr:rowOff>
    </xdr:to>
    <xdr:pic>
      <xdr:nvPicPr>
        <xdr:cNvPr id="20" name="Picture 19" descr="vijay siani 8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0908625" y="16992600"/>
          <a:ext cx="554323" cy="819150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21</xdr:row>
      <xdr:rowOff>66675</xdr:rowOff>
    </xdr:from>
    <xdr:to>
      <xdr:col>39</xdr:col>
      <xdr:colOff>571500</xdr:colOff>
      <xdr:row>21</xdr:row>
      <xdr:rowOff>762000</xdr:rowOff>
    </xdr:to>
    <xdr:pic>
      <xdr:nvPicPr>
        <xdr:cNvPr id="21" name="Picture 20" descr="sunil kumar 8b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0918150" y="17907000"/>
          <a:ext cx="533400" cy="695325"/>
        </a:xfrm>
        <a:prstGeom prst="rect">
          <a:avLst/>
        </a:prstGeom>
      </xdr:spPr>
    </xdr:pic>
    <xdr:clientData/>
  </xdr:twoCellAnchor>
  <xdr:twoCellAnchor editAs="oneCell">
    <xdr:from>
      <xdr:col>39</xdr:col>
      <xdr:colOff>38099</xdr:colOff>
      <xdr:row>22</xdr:row>
      <xdr:rowOff>76198</xdr:rowOff>
    </xdr:from>
    <xdr:to>
      <xdr:col>39</xdr:col>
      <xdr:colOff>533400</xdr:colOff>
      <xdr:row>22</xdr:row>
      <xdr:rowOff>819149</xdr:rowOff>
    </xdr:to>
    <xdr:pic>
      <xdr:nvPicPr>
        <xdr:cNvPr id="22" name="Picture 21" descr="puspendra 8a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0918149" y="18802348"/>
          <a:ext cx="495301" cy="742951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23</xdr:row>
      <xdr:rowOff>76200</xdr:rowOff>
    </xdr:from>
    <xdr:to>
      <xdr:col>39</xdr:col>
      <xdr:colOff>533400</xdr:colOff>
      <xdr:row>23</xdr:row>
      <xdr:rowOff>781050</xdr:rowOff>
    </xdr:to>
    <xdr:pic>
      <xdr:nvPicPr>
        <xdr:cNvPr id="23" name="Picture 22" descr="yaswant jatav 8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18150" y="19688175"/>
          <a:ext cx="495300" cy="704850"/>
        </a:xfrm>
        <a:prstGeom prst="rect">
          <a:avLst/>
        </a:prstGeom>
      </xdr:spPr>
    </xdr:pic>
    <xdr:clientData/>
  </xdr:twoCellAnchor>
  <xdr:twoCellAnchor editAs="oneCell">
    <xdr:from>
      <xdr:col>39</xdr:col>
      <xdr:colOff>19050</xdr:colOff>
      <xdr:row>24</xdr:row>
      <xdr:rowOff>66676</xdr:rowOff>
    </xdr:from>
    <xdr:to>
      <xdr:col>39</xdr:col>
      <xdr:colOff>590550</xdr:colOff>
      <xdr:row>24</xdr:row>
      <xdr:rowOff>781050</xdr:rowOff>
    </xdr:to>
    <xdr:pic>
      <xdr:nvPicPr>
        <xdr:cNvPr id="24" name="Picture 23" descr="vinod raigar8b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0899100" y="20564476"/>
          <a:ext cx="571500" cy="714374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25</xdr:row>
      <xdr:rowOff>38100</xdr:rowOff>
    </xdr:from>
    <xdr:to>
      <xdr:col>39</xdr:col>
      <xdr:colOff>581026</xdr:colOff>
      <xdr:row>25</xdr:row>
      <xdr:rowOff>771526</xdr:rowOff>
    </xdr:to>
    <xdr:pic>
      <xdr:nvPicPr>
        <xdr:cNvPr id="25" name="Picture 24" descr="vikash meena 8a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0918150" y="21421725"/>
          <a:ext cx="542926" cy="733426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66675</xdr:colOff>
      <xdr:row>26</xdr:row>
      <xdr:rowOff>104775</xdr:rowOff>
    </xdr:from>
    <xdr:to>
      <xdr:col>39</xdr:col>
      <xdr:colOff>574596</xdr:colOff>
      <xdr:row>26</xdr:row>
      <xdr:rowOff>866775</xdr:rowOff>
    </xdr:to>
    <xdr:pic>
      <xdr:nvPicPr>
        <xdr:cNvPr id="26" name="Picture 25" descr="p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946725" y="22374225"/>
          <a:ext cx="507921" cy="762000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28575</xdr:colOff>
      <xdr:row>27</xdr:row>
      <xdr:rowOff>95250</xdr:rowOff>
    </xdr:from>
    <xdr:to>
      <xdr:col>39</xdr:col>
      <xdr:colOff>571500</xdr:colOff>
      <xdr:row>27</xdr:row>
      <xdr:rowOff>762000</xdr:rowOff>
    </xdr:to>
    <xdr:pic>
      <xdr:nvPicPr>
        <xdr:cNvPr id="27" name="Picture 26" descr="p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0908625" y="23250525"/>
          <a:ext cx="542925" cy="66675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28</xdr:row>
      <xdr:rowOff>66675</xdr:rowOff>
    </xdr:from>
    <xdr:to>
      <xdr:col>39</xdr:col>
      <xdr:colOff>561976</xdr:colOff>
      <xdr:row>28</xdr:row>
      <xdr:rowOff>828675</xdr:rowOff>
    </xdr:to>
    <xdr:pic>
      <xdr:nvPicPr>
        <xdr:cNvPr id="28" name="Picture 27" descr="p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937200" y="24107775"/>
          <a:ext cx="504826" cy="762000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66675</xdr:colOff>
      <xdr:row>29</xdr:row>
      <xdr:rowOff>142875</xdr:rowOff>
    </xdr:from>
    <xdr:to>
      <xdr:col>39</xdr:col>
      <xdr:colOff>562610</xdr:colOff>
      <xdr:row>29</xdr:row>
      <xdr:rowOff>819150</xdr:rowOff>
    </xdr:to>
    <xdr:pic>
      <xdr:nvPicPr>
        <xdr:cNvPr id="29" name="Picture 28" descr="p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946725" y="25069800"/>
          <a:ext cx="495935" cy="676275"/>
        </a:xfrm>
        <a:prstGeom prst="rect">
          <a:avLst/>
        </a:prstGeom>
      </xdr:spPr>
    </xdr:pic>
    <xdr:clientData/>
  </xdr:twoCellAnchor>
  <xdr:twoCellAnchor editAs="oneCell">
    <xdr:from>
      <xdr:col>39</xdr:col>
      <xdr:colOff>76201</xdr:colOff>
      <xdr:row>30</xdr:row>
      <xdr:rowOff>57150</xdr:rowOff>
    </xdr:from>
    <xdr:to>
      <xdr:col>39</xdr:col>
      <xdr:colOff>571501</xdr:colOff>
      <xdr:row>30</xdr:row>
      <xdr:rowOff>781050</xdr:rowOff>
    </xdr:to>
    <xdr:pic>
      <xdr:nvPicPr>
        <xdr:cNvPr id="30" name="Picture 29" descr="anil kumar 8b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0956251" y="25869900"/>
          <a:ext cx="495300" cy="723900"/>
        </a:xfrm>
        <a:prstGeom prst="rect">
          <a:avLst/>
        </a:prstGeom>
      </xdr:spPr>
    </xdr:pic>
    <xdr:clientData/>
  </xdr:twoCellAnchor>
  <xdr:twoCellAnchor editAs="oneCell">
    <xdr:from>
      <xdr:col>39</xdr:col>
      <xdr:colOff>47625</xdr:colOff>
      <xdr:row>31</xdr:row>
      <xdr:rowOff>152400</xdr:rowOff>
    </xdr:from>
    <xdr:to>
      <xdr:col>39</xdr:col>
      <xdr:colOff>587661</xdr:colOff>
      <xdr:row>31</xdr:row>
      <xdr:rowOff>838200</xdr:rowOff>
    </xdr:to>
    <xdr:pic>
      <xdr:nvPicPr>
        <xdr:cNvPr id="31" name="Picture 30" descr="dha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0927675" y="26850975"/>
          <a:ext cx="540036" cy="685800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32</xdr:row>
      <xdr:rowOff>85725</xdr:rowOff>
    </xdr:from>
    <xdr:to>
      <xdr:col>39</xdr:col>
      <xdr:colOff>561975</xdr:colOff>
      <xdr:row>32</xdr:row>
      <xdr:rowOff>828675</xdr:rowOff>
    </xdr:to>
    <xdr:pic>
      <xdr:nvPicPr>
        <xdr:cNvPr id="32" name="Picture 31" descr="jaising b 8b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918150" y="27670125"/>
          <a:ext cx="523875" cy="742950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33</xdr:row>
      <xdr:rowOff>95250</xdr:rowOff>
    </xdr:from>
    <xdr:to>
      <xdr:col>39</xdr:col>
      <xdr:colOff>581025</xdr:colOff>
      <xdr:row>33</xdr:row>
      <xdr:rowOff>781050</xdr:rowOff>
    </xdr:to>
    <xdr:pic>
      <xdr:nvPicPr>
        <xdr:cNvPr id="33" name="Picture 32" descr="bhursingh 8a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0918150" y="28565475"/>
          <a:ext cx="542925" cy="68580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34</xdr:row>
      <xdr:rowOff>76199</xdr:rowOff>
    </xdr:from>
    <xdr:to>
      <xdr:col>39</xdr:col>
      <xdr:colOff>581025</xdr:colOff>
      <xdr:row>34</xdr:row>
      <xdr:rowOff>809624</xdr:rowOff>
    </xdr:to>
    <xdr:pic>
      <xdr:nvPicPr>
        <xdr:cNvPr id="34" name="Picture 33" descr="jaswabt8a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0937200" y="29432249"/>
          <a:ext cx="523875" cy="733425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35</xdr:row>
      <xdr:rowOff>85725</xdr:rowOff>
    </xdr:from>
    <xdr:to>
      <xdr:col>39</xdr:col>
      <xdr:colOff>561975</xdr:colOff>
      <xdr:row>35</xdr:row>
      <xdr:rowOff>866775</xdr:rowOff>
    </xdr:to>
    <xdr:pic>
      <xdr:nvPicPr>
        <xdr:cNvPr id="35" name="Picture 34" descr="dilip gautam 8a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0937200" y="30327600"/>
          <a:ext cx="504825" cy="78105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36</xdr:row>
      <xdr:rowOff>47625</xdr:rowOff>
    </xdr:from>
    <xdr:to>
      <xdr:col>39</xdr:col>
      <xdr:colOff>571500</xdr:colOff>
      <xdr:row>36</xdr:row>
      <xdr:rowOff>781050</xdr:rowOff>
    </xdr:to>
    <xdr:pic>
      <xdr:nvPicPr>
        <xdr:cNvPr id="36" name="Picture 35" descr="sonu meena 8a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0937200" y="31175325"/>
          <a:ext cx="514350" cy="733425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37</xdr:row>
      <xdr:rowOff>57149</xdr:rowOff>
    </xdr:from>
    <xdr:to>
      <xdr:col>39</xdr:col>
      <xdr:colOff>571500</xdr:colOff>
      <xdr:row>37</xdr:row>
      <xdr:rowOff>866774</xdr:rowOff>
    </xdr:to>
    <xdr:pic>
      <xdr:nvPicPr>
        <xdr:cNvPr id="37" name="Picture 36" descr="drashaya 8a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0918150" y="32070674"/>
          <a:ext cx="533400" cy="809625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66676</xdr:colOff>
      <xdr:row>38</xdr:row>
      <xdr:rowOff>47625</xdr:rowOff>
    </xdr:from>
    <xdr:to>
      <xdr:col>39</xdr:col>
      <xdr:colOff>542926</xdr:colOff>
      <xdr:row>38</xdr:row>
      <xdr:rowOff>733425</xdr:rowOff>
    </xdr:to>
    <xdr:pic>
      <xdr:nvPicPr>
        <xdr:cNvPr id="38" name="Picture 37" descr="kapatan 8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946726" y="32946975"/>
          <a:ext cx="476250" cy="685800"/>
        </a:xfrm>
        <a:prstGeom prst="rect">
          <a:avLst/>
        </a:prstGeom>
      </xdr:spPr>
    </xdr:pic>
    <xdr:clientData/>
  </xdr:twoCellAnchor>
  <xdr:twoCellAnchor editAs="oneCell">
    <xdr:from>
      <xdr:col>39</xdr:col>
      <xdr:colOff>76201</xdr:colOff>
      <xdr:row>39</xdr:row>
      <xdr:rowOff>76200</xdr:rowOff>
    </xdr:from>
    <xdr:to>
      <xdr:col>39</xdr:col>
      <xdr:colOff>552451</xdr:colOff>
      <xdr:row>39</xdr:row>
      <xdr:rowOff>781050</xdr:rowOff>
    </xdr:to>
    <xdr:pic>
      <xdr:nvPicPr>
        <xdr:cNvPr id="39" name="Picture 38" descr="kapatan 8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956251" y="33861375"/>
          <a:ext cx="476250" cy="704850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66676</xdr:colOff>
      <xdr:row>40</xdr:row>
      <xdr:rowOff>47625</xdr:rowOff>
    </xdr:from>
    <xdr:to>
      <xdr:col>39</xdr:col>
      <xdr:colOff>542926</xdr:colOff>
      <xdr:row>40</xdr:row>
      <xdr:rowOff>819150</xdr:rowOff>
    </xdr:to>
    <xdr:pic>
      <xdr:nvPicPr>
        <xdr:cNvPr id="40" name="Picture 39" descr="kapatan 8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946726" y="34718625"/>
          <a:ext cx="476250" cy="771525"/>
        </a:xfrm>
        <a:prstGeom prst="rect">
          <a:avLst/>
        </a:prstGeom>
      </xdr:spPr>
    </xdr:pic>
    <xdr:clientData/>
  </xdr:twoCellAnchor>
  <xdr:twoCellAnchor editAs="oneCell">
    <xdr:from>
      <xdr:col>39</xdr:col>
      <xdr:colOff>66676</xdr:colOff>
      <xdr:row>41</xdr:row>
      <xdr:rowOff>47625</xdr:rowOff>
    </xdr:from>
    <xdr:to>
      <xdr:col>39</xdr:col>
      <xdr:colOff>542926</xdr:colOff>
      <xdr:row>41</xdr:row>
      <xdr:rowOff>762000</xdr:rowOff>
    </xdr:to>
    <xdr:pic>
      <xdr:nvPicPr>
        <xdr:cNvPr id="41" name="Picture 40" descr="kapatan 8b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0946726" y="35604450"/>
          <a:ext cx="4762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74010</xdr:colOff>
      <xdr:row>31</xdr:row>
      <xdr:rowOff>176751</xdr:rowOff>
    </xdr:from>
    <xdr:ext cx="5498116" cy="1031629"/>
    <xdr:sp macro="" textlink="">
      <xdr:nvSpPr>
        <xdr:cNvPr id="3" name="Rectangle 2"/>
        <xdr:cNvSpPr/>
      </xdr:nvSpPr>
      <xdr:spPr>
        <a:xfrm>
          <a:off x="74010" y="7568151"/>
          <a:ext cx="5498116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mAHESH KUMAR BAIRWA (lECTURER)gOVT.rESIDENTIAL</a:t>
          </a:r>
          <a:r>
            <a:rPr lang="en-U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sCHOOL bAGRI (dAUSA)</a:t>
          </a:r>
          <a:endParaRPr lang="en-US" sz="2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255524</xdr:colOff>
      <xdr:row>0</xdr:row>
      <xdr:rowOff>110077</xdr:rowOff>
    </xdr:from>
    <xdr:ext cx="4106926" cy="522772"/>
    <xdr:sp macro="" textlink="">
      <xdr:nvSpPr>
        <xdr:cNvPr id="2" name="Rectangle 1"/>
        <xdr:cNvSpPr/>
      </xdr:nvSpPr>
      <xdr:spPr>
        <a:xfrm>
          <a:off x="255524" y="110077"/>
          <a:ext cx="4106926" cy="52277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DevLys 010" pitchFamily="2" charset="0"/>
            </a:rPr>
            <a:t>mi;ksx</a:t>
          </a:r>
          <a:r>
            <a:rPr lang="en-US" sz="32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DevLys 010" pitchFamily="2" charset="0"/>
            </a:rPr>
            <a:t> ds fy, &amp;</a:t>
          </a:r>
          <a:endParaRPr lang="en-US" sz="32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DevLys 010" pitchFamily="2" charset="0"/>
          </a:endParaRPr>
        </a:p>
      </xdr:txBody>
    </xdr:sp>
    <xdr:clientData/>
  </xdr:oneCellAnchor>
  <xdr:oneCellAnchor>
    <xdr:from>
      <xdr:col>1</xdr:col>
      <xdr:colOff>160274</xdr:colOff>
      <xdr:row>16</xdr:row>
      <xdr:rowOff>43402</xdr:rowOff>
    </xdr:from>
    <xdr:ext cx="3688189" cy="405432"/>
    <xdr:sp macro="" textlink="">
      <xdr:nvSpPr>
        <xdr:cNvPr id="3" name="Rectangle 2"/>
        <xdr:cNvSpPr/>
      </xdr:nvSpPr>
      <xdr:spPr>
        <a:xfrm>
          <a:off x="569849" y="4977352"/>
          <a:ext cx="368818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Mahesh kumar Bairwa (Lecturer)</a:t>
          </a:r>
        </a:p>
      </xdr:txBody>
    </xdr:sp>
    <xdr:clientData/>
  </xdr:oneCellAnchor>
  <xdr:oneCellAnchor>
    <xdr:from>
      <xdr:col>0</xdr:col>
      <xdr:colOff>17399</xdr:colOff>
      <xdr:row>18</xdr:row>
      <xdr:rowOff>33877</xdr:rowOff>
    </xdr:from>
    <xdr:ext cx="8045280" cy="405432"/>
    <xdr:sp macro="" textlink="">
      <xdr:nvSpPr>
        <xdr:cNvPr id="4" name="Rectangle 3"/>
        <xdr:cNvSpPr/>
      </xdr:nvSpPr>
      <xdr:spPr>
        <a:xfrm>
          <a:off x="17399" y="5348827"/>
          <a:ext cx="804528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Dr.B.R.Ambedkar Govt.Residential School Bagri(Dausa)</a:t>
          </a:r>
        </a:p>
      </xdr:txBody>
    </xdr:sp>
    <xdr:clientData/>
  </xdr:oneCellAnchor>
  <xdr:oneCellAnchor>
    <xdr:from>
      <xdr:col>0</xdr:col>
      <xdr:colOff>74549</xdr:colOff>
      <xdr:row>20</xdr:row>
      <xdr:rowOff>119602</xdr:rowOff>
    </xdr:from>
    <xdr:ext cx="4306052" cy="374141"/>
    <xdr:sp macro="" textlink="">
      <xdr:nvSpPr>
        <xdr:cNvPr id="5" name="Rectangle 4"/>
        <xdr:cNvSpPr/>
      </xdr:nvSpPr>
      <xdr:spPr>
        <a:xfrm>
          <a:off x="74549" y="5815552"/>
          <a:ext cx="4306052" cy="374141"/>
        </a:xfrm>
        <a:prstGeom prst="rect">
          <a:avLst/>
        </a:prstGeom>
        <a:solidFill>
          <a:schemeClr val="tx2"/>
        </a:solidFill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mail-mkb61177@gmail.com  / 8440992186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opLeftCell="C10" workbookViewId="0">
      <selection activeCell="I54" sqref="I54"/>
    </sheetView>
  </sheetViews>
  <sheetFormatPr defaultRowHeight="15"/>
  <cols>
    <col min="1" max="1" width="7.7109375" customWidth="1"/>
    <col min="3" max="3" width="10.5703125" customWidth="1"/>
    <col min="5" max="5" width="25" customWidth="1"/>
    <col min="6" max="6" width="23" customWidth="1"/>
    <col min="7" max="7" width="19.7109375" customWidth="1"/>
    <col min="8" max="8" width="14.85546875" customWidth="1"/>
    <col min="11" max="11" width="7.28515625" customWidth="1"/>
    <col min="12" max="12" width="42.5703125" customWidth="1"/>
    <col min="13" max="13" width="21" customWidth="1"/>
    <col min="15" max="15" width="16.42578125" customWidth="1"/>
    <col min="16" max="16" width="11" customWidth="1"/>
    <col min="17" max="17" width="13.5703125" customWidth="1"/>
    <col min="25" max="25" width="8.85546875" customWidth="1"/>
    <col min="26" max="26" width="7.28515625" customWidth="1"/>
    <col min="27" max="27" width="12.5703125" bestFit="1" customWidth="1"/>
    <col min="33" max="33" width="11.42578125" customWidth="1"/>
  </cols>
  <sheetData>
    <row r="1" spans="1:40">
      <c r="A1" s="32">
        <v>1</v>
      </c>
      <c r="B1" s="32">
        <v>2</v>
      </c>
      <c r="C1" s="32">
        <v>3</v>
      </c>
      <c r="D1" s="32">
        <v>4</v>
      </c>
      <c r="E1" s="32">
        <v>5</v>
      </c>
      <c r="F1" s="32">
        <v>6</v>
      </c>
      <c r="G1" s="32">
        <v>7</v>
      </c>
      <c r="H1" s="32">
        <v>8</v>
      </c>
      <c r="I1" s="32">
        <v>9</v>
      </c>
      <c r="J1" s="32">
        <v>10</v>
      </c>
      <c r="K1" s="32">
        <v>11</v>
      </c>
      <c r="L1" s="32">
        <v>12</v>
      </c>
      <c r="M1" s="32">
        <v>13</v>
      </c>
      <c r="N1" s="32">
        <v>14</v>
      </c>
      <c r="O1" s="32">
        <v>15</v>
      </c>
      <c r="P1" s="32">
        <v>16</v>
      </c>
      <c r="Q1" s="32">
        <v>17</v>
      </c>
      <c r="R1" s="32">
        <v>18</v>
      </c>
      <c r="S1" s="32">
        <v>19</v>
      </c>
      <c r="T1" s="32">
        <v>20</v>
      </c>
      <c r="U1" s="32">
        <v>21</v>
      </c>
      <c r="V1" s="32">
        <v>22</v>
      </c>
      <c r="W1" s="32">
        <v>23</v>
      </c>
      <c r="X1" s="32">
        <v>24</v>
      </c>
      <c r="Y1" s="32">
        <v>25</v>
      </c>
      <c r="Z1" s="32">
        <v>26</v>
      </c>
      <c r="AA1" s="32">
        <v>27</v>
      </c>
      <c r="AB1" s="32">
        <v>28</v>
      </c>
      <c r="AC1" s="32">
        <v>29</v>
      </c>
      <c r="AD1" s="32">
        <v>30</v>
      </c>
      <c r="AE1" s="32">
        <v>31</v>
      </c>
      <c r="AF1" s="32">
        <v>32</v>
      </c>
      <c r="AG1" s="32">
        <v>33</v>
      </c>
      <c r="AH1" s="32">
        <v>34</v>
      </c>
      <c r="AI1" s="32">
        <v>35</v>
      </c>
      <c r="AJ1" s="32">
        <v>36</v>
      </c>
      <c r="AK1" s="32">
        <v>37</v>
      </c>
      <c r="AL1" s="32">
        <v>38</v>
      </c>
      <c r="AM1" s="32">
        <v>39</v>
      </c>
      <c r="AN1" s="32">
        <v>40</v>
      </c>
    </row>
    <row r="2" spans="1:40" ht="64.5" customHeight="1">
      <c r="A2" s="1" t="s">
        <v>6</v>
      </c>
      <c r="B2" s="1" t="s">
        <v>5</v>
      </c>
      <c r="C2" s="1" t="s">
        <v>8</v>
      </c>
      <c r="D2" s="1" t="s">
        <v>7</v>
      </c>
      <c r="E2" s="1" t="s">
        <v>0</v>
      </c>
      <c r="F2" s="1" t="s">
        <v>1</v>
      </c>
      <c r="G2" s="1" t="s">
        <v>4</v>
      </c>
      <c r="H2" s="1" t="s">
        <v>2</v>
      </c>
      <c r="I2" s="1" t="s">
        <v>3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5" t="s">
        <v>193</v>
      </c>
      <c r="S2" s="15" t="s">
        <v>194</v>
      </c>
      <c r="T2" s="15" t="s">
        <v>195</v>
      </c>
      <c r="U2" s="15" t="s">
        <v>196</v>
      </c>
      <c r="V2" s="15" t="s">
        <v>197</v>
      </c>
      <c r="W2" s="15" t="s">
        <v>198</v>
      </c>
      <c r="X2" s="15" t="s">
        <v>199</v>
      </c>
      <c r="Y2" s="15" t="s">
        <v>200</v>
      </c>
      <c r="Z2" s="15" t="s">
        <v>201</v>
      </c>
      <c r="AA2" s="15" t="s">
        <v>202</v>
      </c>
      <c r="AB2" s="15" t="s">
        <v>203</v>
      </c>
      <c r="AC2" s="15" t="s">
        <v>239</v>
      </c>
      <c r="AD2" s="15" t="s">
        <v>204</v>
      </c>
      <c r="AE2" s="16" t="s">
        <v>205</v>
      </c>
      <c r="AF2" s="16" t="s">
        <v>213</v>
      </c>
      <c r="AG2" s="16" t="s">
        <v>214</v>
      </c>
      <c r="AH2" s="16" t="s">
        <v>215</v>
      </c>
      <c r="AI2" s="20" t="s">
        <v>217</v>
      </c>
      <c r="AJ2" s="16" t="s">
        <v>206</v>
      </c>
      <c r="AK2" s="16" t="s">
        <v>207</v>
      </c>
      <c r="AL2" s="16" t="s">
        <v>208</v>
      </c>
      <c r="AM2" s="16" t="s">
        <v>209</v>
      </c>
      <c r="AN2" s="16" t="s">
        <v>210</v>
      </c>
    </row>
    <row r="3" spans="1:40" ht="69.95" customHeight="1">
      <c r="A3" s="2">
        <v>1001</v>
      </c>
      <c r="B3" s="3">
        <v>1234</v>
      </c>
      <c r="C3" s="4">
        <v>41468</v>
      </c>
      <c r="D3" s="3" t="s">
        <v>250</v>
      </c>
      <c r="E3" s="5" t="s">
        <v>131</v>
      </c>
      <c r="F3" s="5" t="s">
        <v>132</v>
      </c>
      <c r="G3" s="5" t="s">
        <v>133</v>
      </c>
      <c r="H3" s="4">
        <v>37118</v>
      </c>
      <c r="I3" s="3" t="s">
        <v>19</v>
      </c>
      <c r="J3" s="3" t="s">
        <v>88</v>
      </c>
      <c r="K3" s="3" t="s">
        <v>45</v>
      </c>
      <c r="L3" s="7" t="s">
        <v>248</v>
      </c>
      <c r="M3" s="3" t="s">
        <v>41</v>
      </c>
      <c r="N3" s="3">
        <v>322254</v>
      </c>
      <c r="O3" s="6">
        <v>317224880517</v>
      </c>
      <c r="P3" s="3" t="s">
        <v>21</v>
      </c>
      <c r="Q3" s="3">
        <v>8094041167</v>
      </c>
      <c r="R3" s="2">
        <v>125</v>
      </c>
      <c r="S3" s="2">
        <v>145</v>
      </c>
      <c r="T3" s="2">
        <v>145</v>
      </c>
      <c r="U3" s="2">
        <v>160</v>
      </c>
      <c r="V3" s="2">
        <v>150</v>
      </c>
      <c r="W3" s="2">
        <v>37</v>
      </c>
      <c r="X3" s="2">
        <v>1200</v>
      </c>
      <c r="Y3" s="2">
        <f>SUM(R3:W3)</f>
        <v>762</v>
      </c>
      <c r="Z3" s="2">
        <f>COUNTIF(R3:W3,"&lt;72")</f>
        <v>1</v>
      </c>
      <c r="AA3" s="17">
        <f>Y3/X3*100</f>
        <v>63.5</v>
      </c>
      <c r="AB3" s="2" t="str">
        <f>IF(Z3=3,"Fail",IF(Z3=4,"Fail",IF(Z3=2,"Supp",IF(Z3=1,"Grace",0))))</f>
        <v>Grace</v>
      </c>
      <c r="AC3" s="2" t="str">
        <f>IF(Y3&gt;=720,"Ist",IF(Y3&gt;=576,"IInd",IF(Y3&gt;=432,"IIIrd",0)))</f>
        <v>Ist</v>
      </c>
      <c r="AD3" s="2">
        <f>RANK(AA3,$AA$3:$AA$42,0)</f>
        <v>29</v>
      </c>
      <c r="AE3" s="18" t="str">
        <f>IF(Z3=1,"pass with grace",IF(Z3=2,"Supp",IF(Z3=3,"Fail",IF(Z3=4,"Fail",IF(Z3=0,"Pass")))))</f>
        <v>pass with grace</v>
      </c>
      <c r="AF3" s="36">
        <v>36</v>
      </c>
      <c r="AG3" s="36">
        <v>61</v>
      </c>
      <c r="AH3" s="36">
        <v>44</v>
      </c>
      <c r="AI3" s="36">
        <v>90</v>
      </c>
      <c r="AJ3" s="36">
        <v>35</v>
      </c>
      <c r="AK3" s="2">
        <v>350</v>
      </c>
      <c r="AL3" s="2">
        <v>200</v>
      </c>
      <c r="AM3" s="19">
        <v>43250</v>
      </c>
      <c r="AN3" s="2"/>
    </row>
    <row r="4" spans="1:40" ht="69.95" customHeight="1">
      <c r="A4" s="2">
        <v>1002</v>
      </c>
      <c r="B4" s="3">
        <v>1919</v>
      </c>
      <c r="C4" s="4">
        <v>42593</v>
      </c>
      <c r="D4" s="3" t="s">
        <v>250</v>
      </c>
      <c r="E4" s="5" t="s">
        <v>134</v>
      </c>
      <c r="F4" s="5" t="s">
        <v>135</v>
      </c>
      <c r="G4" s="5" t="s">
        <v>136</v>
      </c>
      <c r="H4" s="4">
        <v>36538</v>
      </c>
      <c r="I4" s="3" t="s">
        <v>19</v>
      </c>
      <c r="J4" s="3" t="s">
        <v>93</v>
      </c>
      <c r="K4" s="3" t="s">
        <v>45</v>
      </c>
      <c r="L4" s="7" t="s">
        <v>137</v>
      </c>
      <c r="M4" s="3" t="s">
        <v>138</v>
      </c>
      <c r="N4" s="3">
        <v>121004</v>
      </c>
      <c r="O4" s="6">
        <v>661276685716</v>
      </c>
      <c r="P4" s="3" t="s">
        <v>21</v>
      </c>
      <c r="Q4" s="3">
        <v>9811067390</v>
      </c>
      <c r="R4" s="2">
        <v>145</v>
      </c>
      <c r="S4" s="2">
        <v>139</v>
      </c>
      <c r="T4" s="2">
        <v>145</v>
      </c>
      <c r="U4" s="2">
        <v>145</v>
      </c>
      <c r="V4" s="2">
        <v>70</v>
      </c>
      <c r="W4" s="2">
        <v>18</v>
      </c>
      <c r="X4" s="2">
        <v>1200</v>
      </c>
      <c r="Y4" s="2">
        <f t="shared" ref="Y4:Y42" si="0">SUM(R4:W4)</f>
        <v>662</v>
      </c>
      <c r="Z4" s="2">
        <f t="shared" ref="Z4:Z42" si="1">COUNTIF(R4:W4,"&lt;72")</f>
        <v>2</v>
      </c>
      <c r="AA4" s="17">
        <f t="shared" ref="AA4:AA42" si="2">Y4/X4*100</f>
        <v>55.166666666666664</v>
      </c>
      <c r="AB4" s="2" t="str">
        <f t="shared" ref="AB4:AB42" si="3">IF(Z4=3,"Fail",IF(Z4=4,"Fail",IF(Z4=2,"Supp",IF(Z4=1,"Grace",0))))</f>
        <v>Supp</v>
      </c>
      <c r="AC4" s="2" t="str">
        <f>IF(Y4&gt;=720,"Ist",IF(Y4&gt;=576,"IInd",IF(Y4&gt;=432,"IIIrd",0)))</f>
        <v>IInd</v>
      </c>
      <c r="AD4" s="2">
        <f t="shared" ref="AD4:AD42" si="4">RANK(AA4,$AA$3:$AA$42,0)</f>
        <v>32</v>
      </c>
      <c r="AE4" s="18" t="str">
        <f t="shared" ref="AE4:AE42" si="5">IF(Z4=1,"pass with grace",IF(Z4=2,"Supp",IF(Z4=3,"Fail",IF(Z4=4,"Fail",IF(Z4=0,"Pass")))))</f>
        <v>Supp</v>
      </c>
      <c r="AF4" s="36">
        <v>75</v>
      </c>
      <c r="AG4" s="36">
        <v>85</v>
      </c>
      <c r="AH4" s="36">
        <v>95</v>
      </c>
      <c r="AI4" s="36">
        <v>45</v>
      </c>
      <c r="AJ4" s="36">
        <v>50</v>
      </c>
      <c r="AK4" s="2">
        <v>350</v>
      </c>
      <c r="AL4" s="2">
        <v>250</v>
      </c>
      <c r="AM4" s="19">
        <v>43250</v>
      </c>
      <c r="AN4" s="2"/>
    </row>
    <row r="5" spans="1:40" ht="69.95" customHeight="1">
      <c r="A5" s="2">
        <v>1003</v>
      </c>
      <c r="B5" s="3">
        <v>1200</v>
      </c>
      <c r="C5" s="4">
        <v>41464</v>
      </c>
      <c r="D5" s="3" t="s">
        <v>250</v>
      </c>
      <c r="E5" s="5" t="s">
        <v>85</v>
      </c>
      <c r="F5" s="5" t="s">
        <v>86</v>
      </c>
      <c r="G5" s="5" t="s">
        <v>87</v>
      </c>
      <c r="H5" s="4">
        <v>37543</v>
      </c>
      <c r="I5" s="3" t="s">
        <v>19</v>
      </c>
      <c r="J5" s="3" t="s">
        <v>88</v>
      </c>
      <c r="K5" s="3" t="s">
        <v>45</v>
      </c>
      <c r="L5" s="7" t="s">
        <v>89</v>
      </c>
      <c r="M5" s="3" t="s">
        <v>30</v>
      </c>
      <c r="N5" s="3">
        <v>303503</v>
      </c>
      <c r="O5" s="6">
        <v>493608114404</v>
      </c>
      <c r="P5" s="3" t="s">
        <v>21</v>
      </c>
      <c r="Q5" s="3">
        <v>9001238406</v>
      </c>
      <c r="R5" s="2">
        <v>120</v>
      </c>
      <c r="S5" s="2">
        <v>120</v>
      </c>
      <c r="T5" s="2" t="s">
        <v>211</v>
      </c>
      <c r="U5" s="2">
        <v>96</v>
      </c>
      <c r="V5" s="2">
        <v>90</v>
      </c>
      <c r="W5" s="2">
        <v>70</v>
      </c>
      <c r="X5" s="2">
        <v>1200</v>
      </c>
      <c r="Y5" s="2">
        <f t="shared" si="0"/>
        <v>496</v>
      </c>
      <c r="Z5" s="2">
        <f t="shared" si="1"/>
        <v>1</v>
      </c>
      <c r="AA5" s="17">
        <f t="shared" si="2"/>
        <v>41.333333333333336</v>
      </c>
      <c r="AB5" s="2" t="str">
        <f t="shared" si="3"/>
        <v>Grace</v>
      </c>
      <c r="AC5" s="2" t="str">
        <f t="shared" ref="AC5:AC42" si="6">IF(Y5&gt;=720,"Ist",IF(Y5&gt;=576,"IInd",IF(Y5&gt;=432,"IIIrd",0)))</f>
        <v>IIIrd</v>
      </c>
      <c r="AD5" s="2">
        <f t="shared" si="4"/>
        <v>38</v>
      </c>
      <c r="AE5" s="18" t="str">
        <f t="shared" si="5"/>
        <v>pass with grace</v>
      </c>
      <c r="AF5" s="36">
        <v>78</v>
      </c>
      <c r="AG5" s="36">
        <v>78</v>
      </c>
      <c r="AH5" s="36">
        <v>78</v>
      </c>
      <c r="AI5" s="36">
        <v>78</v>
      </c>
      <c r="AJ5" s="36">
        <v>78</v>
      </c>
      <c r="AK5" s="2">
        <v>350</v>
      </c>
      <c r="AL5" s="2">
        <v>300</v>
      </c>
      <c r="AM5" s="19">
        <v>43250</v>
      </c>
      <c r="AN5" s="2"/>
    </row>
    <row r="6" spans="1:40" ht="69.95" customHeight="1">
      <c r="A6" s="2">
        <v>1004</v>
      </c>
      <c r="B6" s="3">
        <v>1600</v>
      </c>
      <c r="C6" s="4">
        <v>42206</v>
      </c>
      <c r="D6" s="3" t="s">
        <v>250</v>
      </c>
      <c r="E6" s="5" t="s">
        <v>111</v>
      </c>
      <c r="F6" s="5" t="s">
        <v>112</v>
      </c>
      <c r="G6" s="5" t="s">
        <v>113</v>
      </c>
      <c r="H6" s="4">
        <v>38022</v>
      </c>
      <c r="I6" s="3" t="s">
        <v>19</v>
      </c>
      <c r="J6" s="3" t="s">
        <v>93</v>
      </c>
      <c r="K6" s="3" t="s">
        <v>23</v>
      </c>
      <c r="L6" s="7" t="s">
        <v>114</v>
      </c>
      <c r="M6" s="3" t="s">
        <v>47</v>
      </c>
      <c r="N6" s="3">
        <v>328026</v>
      </c>
      <c r="O6" s="6">
        <v>716363649369</v>
      </c>
      <c r="P6" s="3" t="s">
        <v>21</v>
      </c>
      <c r="Q6" s="3">
        <v>9660521418</v>
      </c>
      <c r="R6" s="2">
        <v>92</v>
      </c>
      <c r="S6" s="2">
        <v>92</v>
      </c>
      <c r="T6" s="2">
        <v>50</v>
      </c>
      <c r="U6" s="2">
        <v>50</v>
      </c>
      <c r="V6" s="2">
        <v>50</v>
      </c>
      <c r="W6" s="2">
        <v>50</v>
      </c>
      <c r="X6" s="2">
        <v>1200</v>
      </c>
      <c r="Y6" s="2">
        <f t="shared" si="0"/>
        <v>384</v>
      </c>
      <c r="Z6" s="2">
        <f t="shared" si="1"/>
        <v>4</v>
      </c>
      <c r="AA6" s="17">
        <f t="shared" si="2"/>
        <v>32</v>
      </c>
      <c r="AB6" s="2" t="str">
        <f t="shared" si="3"/>
        <v>Fail</v>
      </c>
      <c r="AC6" s="2">
        <f t="shared" si="6"/>
        <v>0</v>
      </c>
      <c r="AD6" s="2">
        <f t="shared" si="4"/>
        <v>40</v>
      </c>
      <c r="AE6" s="18" t="str">
        <f t="shared" si="5"/>
        <v>Fail</v>
      </c>
      <c r="AF6" s="36">
        <v>88</v>
      </c>
      <c r="AG6" s="36">
        <v>88</v>
      </c>
      <c r="AH6" s="36">
        <v>88</v>
      </c>
      <c r="AI6" s="36">
        <v>88</v>
      </c>
      <c r="AJ6" s="36">
        <v>88</v>
      </c>
      <c r="AK6" s="2">
        <v>350</v>
      </c>
      <c r="AL6" s="2">
        <v>250</v>
      </c>
      <c r="AM6" s="19">
        <v>43250</v>
      </c>
      <c r="AN6" s="2"/>
    </row>
    <row r="7" spans="1:40" ht="69.95" customHeight="1">
      <c r="A7" s="2">
        <v>1005</v>
      </c>
      <c r="B7" s="3">
        <v>1417</v>
      </c>
      <c r="C7" s="4">
        <v>41834</v>
      </c>
      <c r="D7" s="3" t="s">
        <v>250</v>
      </c>
      <c r="E7" s="5" t="s">
        <v>178</v>
      </c>
      <c r="F7" s="5" t="s">
        <v>179</v>
      </c>
      <c r="G7" s="5" t="s">
        <v>180</v>
      </c>
      <c r="H7" s="4">
        <v>37842</v>
      </c>
      <c r="I7" s="3" t="s">
        <v>19</v>
      </c>
      <c r="J7" s="3" t="s">
        <v>88</v>
      </c>
      <c r="K7" s="3" t="s">
        <v>45</v>
      </c>
      <c r="L7" s="7" t="s">
        <v>181</v>
      </c>
      <c r="M7" s="3" t="s">
        <v>78</v>
      </c>
      <c r="N7" s="3">
        <v>322201</v>
      </c>
      <c r="O7" s="6">
        <v>944091443219</v>
      </c>
      <c r="P7" s="3" t="s">
        <v>21</v>
      </c>
      <c r="Q7" s="3">
        <v>8387001851</v>
      </c>
      <c r="R7" s="2">
        <v>45</v>
      </c>
      <c r="S7" s="2">
        <v>45</v>
      </c>
      <c r="T7" s="2">
        <v>155</v>
      </c>
      <c r="U7" s="2">
        <v>150</v>
      </c>
      <c r="V7" s="2">
        <v>60</v>
      </c>
      <c r="W7" s="2">
        <v>145</v>
      </c>
      <c r="X7" s="2">
        <v>1200</v>
      </c>
      <c r="Y7" s="2">
        <f t="shared" si="0"/>
        <v>600</v>
      </c>
      <c r="Z7" s="2">
        <f t="shared" si="1"/>
        <v>3</v>
      </c>
      <c r="AA7" s="17">
        <f t="shared" si="2"/>
        <v>50</v>
      </c>
      <c r="AB7" s="2" t="str">
        <f t="shared" si="3"/>
        <v>Fail</v>
      </c>
      <c r="AC7" s="2" t="str">
        <f t="shared" si="6"/>
        <v>IInd</v>
      </c>
      <c r="AD7" s="2">
        <f t="shared" si="4"/>
        <v>35</v>
      </c>
      <c r="AE7" s="18" t="str">
        <f t="shared" si="5"/>
        <v>Fail</v>
      </c>
      <c r="AF7" s="36">
        <v>89</v>
      </c>
      <c r="AG7" s="36">
        <v>89</v>
      </c>
      <c r="AH7" s="36">
        <v>89</v>
      </c>
      <c r="AI7" s="36">
        <v>89</v>
      </c>
      <c r="AJ7" s="36">
        <v>89</v>
      </c>
      <c r="AK7" s="2">
        <v>350</v>
      </c>
      <c r="AL7" s="2">
        <v>260</v>
      </c>
      <c r="AM7" s="19">
        <v>43250</v>
      </c>
      <c r="AN7" s="2"/>
    </row>
    <row r="8" spans="1:40" ht="69.95" customHeight="1">
      <c r="A8" s="2">
        <v>1006</v>
      </c>
      <c r="B8" s="3">
        <v>1196</v>
      </c>
      <c r="C8" s="4">
        <v>41463</v>
      </c>
      <c r="D8" s="3" t="s">
        <v>250</v>
      </c>
      <c r="E8" s="5" t="s">
        <v>144</v>
      </c>
      <c r="F8" s="5" t="s">
        <v>145</v>
      </c>
      <c r="G8" s="5" t="s">
        <v>146</v>
      </c>
      <c r="H8" s="4">
        <v>37600</v>
      </c>
      <c r="I8" s="3" t="s">
        <v>19</v>
      </c>
      <c r="J8" s="3" t="s">
        <v>88</v>
      </c>
      <c r="K8" s="3" t="s">
        <v>45</v>
      </c>
      <c r="L8" s="7" t="s">
        <v>147</v>
      </c>
      <c r="M8" s="3" t="s">
        <v>30</v>
      </c>
      <c r="N8" s="3">
        <v>303503</v>
      </c>
      <c r="O8" s="6">
        <v>293299816365</v>
      </c>
      <c r="P8" s="3" t="s">
        <v>21</v>
      </c>
      <c r="Q8" s="3">
        <v>9694793613</v>
      </c>
      <c r="R8" s="2">
        <v>96</v>
      </c>
      <c r="S8" s="2">
        <v>96</v>
      </c>
      <c r="T8" s="2">
        <v>145</v>
      </c>
      <c r="U8" s="2">
        <v>151</v>
      </c>
      <c r="V8" s="2">
        <v>86</v>
      </c>
      <c r="W8" s="2">
        <v>146</v>
      </c>
      <c r="X8" s="2">
        <v>1200</v>
      </c>
      <c r="Y8" s="2">
        <f t="shared" si="0"/>
        <v>720</v>
      </c>
      <c r="Z8" s="2">
        <f t="shared" si="1"/>
        <v>0</v>
      </c>
      <c r="AA8" s="17">
        <f t="shared" si="2"/>
        <v>60</v>
      </c>
      <c r="AB8" s="2">
        <f t="shared" si="3"/>
        <v>0</v>
      </c>
      <c r="AC8" s="2" t="str">
        <f t="shared" si="6"/>
        <v>Ist</v>
      </c>
      <c r="AD8" s="2">
        <f t="shared" si="4"/>
        <v>30</v>
      </c>
      <c r="AE8" s="18" t="str">
        <f t="shared" si="5"/>
        <v>Pass</v>
      </c>
      <c r="AF8" s="36">
        <v>90</v>
      </c>
      <c r="AG8" s="36">
        <v>90</v>
      </c>
      <c r="AH8" s="36">
        <v>90</v>
      </c>
      <c r="AI8" s="36">
        <v>90</v>
      </c>
      <c r="AJ8" s="36">
        <v>90</v>
      </c>
      <c r="AK8" s="2">
        <v>350</v>
      </c>
      <c r="AL8" s="2">
        <v>300</v>
      </c>
      <c r="AM8" s="19">
        <v>43250</v>
      </c>
      <c r="AN8" s="2"/>
    </row>
    <row r="9" spans="1:40" ht="69.95" customHeight="1">
      <c r="A9" s="2">
        <v>1007</v>
      </c>
      <c r="B9" s="3">
        <v>2118</v>
      </c>
      <c r="C9" s="4">
        <v>42937</v>
      </c>
      <c r="D9" s="3" t="s">
        <v>250</v>
      </c>
      <c r="E9" s="5" t="s">
        <v>156</v>
      </c>
      <c r="F9" s="5" t="s">
        <v>157</v>
      </c>
      <c r="G9" s="5" t="s">
        <v>158</v>
      </c>
      <c r="H9" s="4">
        <v>37437</v>
      </c>
      <c r="I9" s="3" t="s">
        <v>19</v>
      </c>
      <c r="J9" s="3" t="s">
        <v>93</v>
      </c>
      <c r="K9" s="3" t="s">
        <v>45</v>
      </c>
      <c r="L9" s="7" t="s">
        <v>159</v>
      </c>
      <c r="M9" s="3" t="s">
        <v>83</v>
      </c>
      <c r="N9" s="3">
        <v>345001</v>
      </c>
      <c r="O9" s="6">
        <v>664053713616</v>
      </c>
      <c r="P9" s="3" t="s">
        <v>21</v>
      </c>
      <c r="Q9" s="3">
        <v>9166844432</v>
      </c>
      <c r="R9" s="2">
        <v>180</v>
      </c>
      <c r="S9" s="2">
        <v>180</v>
      </c>
      <c r="T9" s="2">
        <v>144</v>
      </c>
      <c r="U9" s="2">
        <v>152</v>
      </c>
      <c r="V9" s="2">
        <v>93</v>
      </c>
      <c r="W9" s="2">
        <v>145</v>
      </c>
      <c r="X9" s="2">
        <v>1200</v>
      </c>
      <c r="Y9" s="2">
        <f t="shared" si="0"/>
        <v>894</v>
      </c>
      <c r="Z9" s="2">
        <f t="shared" si="1"/>
        <v>0</v>
      </c>
      <c r="AA9" s="17">
        <f t="shared" si="2"/>
        <v>74.5</v>
      </c>
      <c r="AB9" s="2">
        <f t="shared" si="3"/>
        <v>0</v>
      </c>
      <c r="AC9" s="2" t="str">
        <f t="shared" si="6"/>
        <v>Ist</v>
      </c>
      <c r="AD9" s="2">
        <f t="shared" si="4"/>
        <v>3</v>
      </c>
      <c r="AE9" s="18" t="str">
        <f t="shared" si="5"/>
        <v>Pass</v>
      </c>
      <c r="AF9" s="36">
        <v>80</v>
      </c>
      <c r="AG9" s="36">
        <v>80</v>
      </c>
      <c r="AH9" s="36">
        <v>80</v>
      </c>
      <c r="AI9" s="36">
        <v>80</v>
      </c>
      <c r="AJ9" s="36">
        <v>80</v>
      </c>
      <c r="AK9" s="2">
        <v>350</v>
      </c>
      <c r="AL9" s="2">
        <v>260</v>
      </c>
      <c r="AM9" s="19">
        <v>43250</v>
      </c>
      <c r="AN9" s="2"/>
    </row>
    <row r="10" spans="1:40" ht="69.95" customHeight="1">
      <c r="A10" s="2">
        <v>1008</v>
      </c>
      <c r="B10" s="3">
        <v>1590</v>
      </c>
      <c r="C10" s="4">
        <v>42205</v>
      </c>
      <c r="D10" s="3" t="s">
        <v>250</v>
      </c>
      <c r="E10" s="5" t="s">
        <v>90</v>
      </c>
      <c r="F10" s="5" t="s">
        <v>91</v>
      </c>
      <c r="G10" s="5" t="s">
        <v>92</v>
      </c>
      <c r="H10" s="4">
        <v>37401</v>
      </c>
      <c r="I10" s="3" t="s">
        <v>19</v>
      </c>
      <c r="J10" s="3" t="s">
        <v>93</v>
      </c>
      <c r="K10" s="3" t="s">
        <v>23</v>
      </c>
      <c r="L10" s="7" t="s">
        <v>94</v>
      </c>
      <c r="M10" s="3" t="s">
        <v>30</v>
      </c>
      <c r="N10" s="3">
        <v>303503</v>
      </c>
      <c r="O10" s="6">
        <v>198709546781</v>
      </c>
      <c r="P10" s="3" t="s">
        <v>21</v>
      </c>
      <c r="Q10" s="3">
        <v>9983756861</v>
      </c>
      <c r="R10" s="2">
        <v>200</v>
      </c>
      <c r="S10" s="2">
        <v>200</v>
      </c>
      <c r="T10" s="2">
        <v>140</v>
      </c>
      <c r="U10" s="2">
        <v>153</v>
      </c>
      <c r="V10" s="2">
        <v>89</v>
      </c>
      <c r="W10" s="2">
        <v>145</v>
      </c>
      <c r="X10" s="2">
        <v>1200</v>
      </c>
      <c r="Y10" s="2">
        <f t="shared" si="0"/>
        <v>927</v>
      </c>
      <c r="Z10" s="2">
        <f t="shared" si="1"/>
        <v>0</v>
      </c>
      <c r="AA10" s="17">
        <f t="shared" si="2"/>
        <v>77.25</v>
      </c>
      <c r="AB10" s="2">
        <f t="shared" si="3"/>
        <v>0</v>
      </c>
      <c r="AC10" s="2" t="str">
        <f t="shared" si="6"/>
        <v>Ist</v>
      </c>
      <c r="AD10" s="2">
        <f t="shared" si="4"/>
        <v>1</v>
      </c>
      <c r="AE10" s="18" t="str">
        <f t="shared" si="5"/>
        <v>Pass</v>
      </c>
      <c r="AF10" s="36">
        <v>78</v>
      </c>
      <c r="AG10" s="36">
        <v>78</v>
      </c>
      <c r="AH10" s="36">
        <v>78</v>
      </c>
      <c r="AI10" s="36">
        <v>78</v>
      </c>
      <c r="AJ10" s="36">
        <v>78</v>
      </c>
      <c r="AK10" s="2">
        <v>350</v>
      </c>
      <c r="AL10" s="2">
        <v>200</v>
      </c>
      <c r="AM10" s="19">
        <v>43250</v>
      </c>
      <c r="AN10" s="2"/>
    </row>
    <row r="11" spans="1:40" ht="69.95" customHeight="1">
      <c r="A11" s="2">
        <v>1009</v>
      </c>
      <c r="B11" s="3">
        <v>1195</v>
      </c>
      <c r="C11" s="4">
        <v>41463</v>
      </c>
      <c r="D11" s="3" t="s">
        <v>250</v>
      </c>
      <c r="E11" s="5" t="s">
        <v>164</v>
      </c>
      <c r="F11" s="5" t="s">
        <v>165</v>
      </c>
      <c r="G11" s="5" t="s">
        <v>166</v>
      </c>
      <c r="H11" s="4">
        <v>38097</v>
      </c>
      <c r="I11" s="3" t="s">
        <v>19</v>
      </c>
      <c r="J11" s="3" t="s">
        <v>93</v>
      </c>
      <c r="K11" s="3" t="s">
        <v>45</v>
      </c>
      <c r="L11" s="7" t="s">
        <v>147</v>
      </c>
      <c r="M11" s="3" t="s">
        <v>30</v>
      </c>
      <c r="N11" s="3">
        <v>303503</v>
      </c>
      <c r="O11" s="6">
        <v>821232534066</v>
      </c>
      <c r="P11" s="3" t="s">
        <v>21</v>
      </c>
      <c r="Q11" s="3">
        <v>7665485471</v>
      </c>
      <c r="R11" s="2">
        <v>80</v>
      </c>
      <c r="S11" s="2">
        <v>80</v>
      </c>
      <c r="T11" s="2">
        <v>80</v>
      </c>
      <c r="U11" s="2">
        <v>80</v>
      </c>
      <c r="V11" s="2">
        <v>80</v>
      </c>
      <c r="W11" s="2">
        <v>80</v>
      </c>
      <c r="X11" s="2">
        <v>1200</v>
      </c>
      <c r="Y11" s="2">
        <f t="shared" si="0"/>
        <v>480</v>
      </c>
      <c r="Z11" s="2">
        <f t="shared" si="1"/>
        <v>0</v>
      </c>
      <c r="AA11" s="17">
        <f t="shared" si="2"/>
        <v>40</v>
      </c>
      <c r="AB11" s="2">
        <f t="shared" si="3"/>
        <v>0</v>
      </c>
      <c r="AC11" s="2" t="str">
        <f t="shared" si="6"/>
        <v>IIIrd</v>
      </c>
      <c r="AD11" s="2">
        <f t="shared" si="4"/>
        <v>39</v>
      </c>
      <c r="AE11" s="18" t="str">
        <f t="shared" si="5"/>
        <v>Pass</v>
      </c>
      <c r="AF11" s="36">
        <v>88</v>
      </c>
      <c r="AG11" s="36">
        <v>88</v>
      </c>
      <c r="AH11" s="36">
        <v>88</v>
      </c>
      <c r="AI11" s="36">
        <v>88</v>
      </c>
      <c r="AJ11" s="36">
        <v>88</v>
      </c>
      <c r="AK11" s="2">
        <v>350</v>
      </c>
      <c r="AL11" s="2">
        <v>250</v>
      </c>
      <c r="AM11" s="19">
        <v>43250</v>
      </c>
      <c r="AN11" s="2"/>
    </row>
    <row r="12" spans="1:40" ht="69.95" customHeight="1">
      <c r="A12" s="2">
        <v>1010</v>
      </c>
      <c r="B12" s="3">
        <v>1267</v>
      </c>
      <c r="C12" s="4">
        <v>41470</v>
      </c>
      <c r="D12" s="3" t="s">
        <v>250</v>
      </c>
      <c r="E12" s="5" t="s">
        <v>115</v>
      </c>
      <c r="F12" s="5" t="s">
        <v>32</v>
      </c>
      <c r="G12" s="5" t="s">
        <v>116</v>
      </c>
      <c r="H12" s="4">
        <v>37746</v>
      </c>
      <c r="I12" s="3" t="s">
        <v>19</v>
      </c>
      <c r="J12" s="3" t="s">
        <v>93</v>
      </c>
      <c r="K12" s="3" t="s">
        <v>23</v>
      </c>
      <c r="L12" s="7" t="s">
        <v>117</v>
      </c>
      <c r="M12" s="3" t="s">
        <v>30</v>
      </c>
      <c r="N12" s="3">
        <v>303503</v>
      </c>
      <c r="O12" s="6">
        <v>589637757987</v>
      </c>
      <c r="P12" s="3" t="s">
        <v>21</v>
      </c>
      <c r="Q12" s="3">
        <v>7733068504</v>
      </c>
      <c r="R12" s="2">
        <v>156</v>
      </c>
      <c r="S12" s="2">
        <v>156</v>
      </c>
      <c r="T12" s="2">
        <v>45</v>
      </c>
      <c r="U12" s="2">
        <v>45</v>
      </c>
      <c r="V12" s="2">
        <v>87</v>
      </c>
      <c r="W12" s="2">
        <v>125</v>
      </c>
      <c r="X12" s="2">
        <v>1200</v>
      </c>
      <c r="Y12" s="2">
        <f t="shared" si="0"/>
        <v>614</v>
      </c>
      <c r="Z12" s="2">
        <f t="shared" si="1"/>
        <v>2</v>
      </c>
      <c r="AA12" s="17">
        <f t="shared" si="2"/>
        <v>51.166666666666671</v>
      </c>
      <c r="AB12" s="2" t="str">
        <f t="shared" si="3"/>
        <v>Supp</v>
      </c>
      <c r="AC12" s="2" t="str">
        <f t="shared" si="6"/>
        <v>IInd</v>
      </c>
      <c r="AD12" s="2">
        <f t="shared" si="4"/>
        <v>34</v>
      </c>
      <c r="AE12" s="18" t="str">
        <f t="shared" si="5"/>
        <v>Supp</v>
      </c>
      <c r="AF12" s="36">
        <v>89</v>
      </c>
      <c r="AG12" s="36">
        <v>89</v>
      </c>
      <c r="AH12" s="36">
        <v>89</v>
      </c>
      <c r="AI12" s="36">
        <v>89</v>
      </c>
      <c r="AJ12" s="36">
        <v>89</v>
      </c>
      <c r="AK12" s="2">
        <v>460</v>
      </c>
      <c r="AL12" s="2">
        <v>300</v>
      </c>
      <c r="AM12" s="19">
        <v>43250</v>
      </c>
      <c r="AN12" s="2"/>
    </row>
    <row r="13" spans="1:40" ht="69.95" customHeight="1">
      <c r="A13" s="2">
        <v>1011</v>
      </c>
      <c r="B13" s="3">
        <v>1269</v>
      </c>
      <c r="C13" s="4">
        <v>41470</v>
      </c>
      <c r="D13" s="3" t="s">
        <v>250</v>
      </c>
      <c r="E13" s="5" t="s">
        <v>160</v>
      </c>
      <c r="F13" s="5" t="s">
        <v>161</v>
      </c>
      <c r="G13" s="5" t="s">
        <v>162</v>
      </c>
      <c r="H13" s="4">
        <v>37361</v>
      </c>
      <c r="I13" s="3" t="s">
        <v>19</v>
      </c>
      <c r="J13" s="3" t="s">
        <v>88</v>
      </c>
      <c r="K13" s="3" t="s">
        <v>45</v>
      </c>
      <c r="L13" s="7" t="s">
        <v>163</v>
      </c>
      <c r="M13" s="3" t="s">
        <v>30</v>
      </c>
      <c r="N13" s="3">
        <v>303503</v>
      </c>
      <c r="O13" s="6">
        <v>811101959897</v>
      </c>
      <c r="P13" s="3" t="s">
        <v>21</v>
      </c>
      <c r="Q13" s="3">
        <v>9571300992</v>
      </c>
      <c r="R13" s="2">
        <v>150</v>
      </c>
      <c r="S13" s="2">
        <v>150</v>
      </c>
      <c r="T13" s="2">
        <v>96</v>
      </c>
      <c r="U13" s="2">
        <v>96</v>
      </c>
      <c r="V13" s="2">
        <v>45</v>
      </c>
      <c r="W13" s="2">
        <v>136</v>
      </c>
      <c r="X13" s="2">
        <v>1200</v>
      </c>
      <c r="Y13" s="2">
        <f t="shared" si="0"/>
        <v>673</v>
      </c>
      <c r="Z13" s="2">
        <f t="shared" si="1"/>
        <v>1</v>
      </c>
      <c r="AA13" s="17">
        <f t="shared" si="2"/>
        <v>56.083333333333329</v>
      </c>
      <c r="AB13" s="2" t="str">
        <f t="shared" si="3"/>
        <v>Grace</v>
      </c>
      <c r="AC13" s="2" t="str">
        <f t="shared" si="6"/>
        <v>IInd</v>
      </c>
      <c r="AD13" s="2">
        <f t="shared" si="4"/>
        <v>31</v>
      </c>
      <c r="AE13" s="18" t="str">
        <f t="shared" si="5"/>
        <v>pass with grace</v>
      </c>
      <c r="AF13" s="36">
        <v>90</v>
      </c>
      <c r="AG13" s="36">
        <v>90</v>
      </c>
      <c r="AH13" s="36">
        <v>90</v>
      </c>
      <c r="AI13" s="36">
        <v>90</v>
      </c>
      <c r="AJ13" s="36">
        <v>90</v>
      </c>
      <c r="AK13" s="2">
        <v>460</v>
      </c>
      <c r="AL13" s="2">
        <v>250</v>
      </c>
      <c r="AM13" s="19">
        <v>43250</v>
      </c>
      <c r="AN13" s="2"/>
    </row>
    <row r="14" spans="1:40" ht="69.95" customHeight="1">
      <c r="A14" s="2">
        <v>1012</v>
      </c>
      <c r="B14" s="3">
        <v>2155</v>
      </c>
      <c r="C14" s="4">
        <v>42949</v>
      </c>
      <c r="D14" s="3" t="s">
        <v>250</v>
      </c>
      <c r="E14" s="5" t="s">
        <v>101</v>
      </c>
      <c r="F14" s="5" t="s">
        <v>102</v>
      </c>
      <c r="G14" s="5" t="s">
        <v>103</v>
      </c>
      <c r="H14" s="4">
        <v>37788</v>
      </c>
      <c r="I14" s="3" t="s">
        <v>19</v>
      </c>
      <c r="J14" s="3" t="s">
        <v>93</v>
      </c>
      <c r="K14" s="3" t="s">
        <v>45</v>
      </c>
      <c r="L14" s="7" t="s">
        <v>104</v>
      </c>
      <c r="M14" s="3" t="s">
        <v>78</v>
      </c>
      <c r="N14" s="3">
        <v>322024</v>
      </c>
      <c r="O14" s="6">
        <v>214881862253</v>
      </c>
      <c r="P14" s="3" t="s">
        <v>21</v>
      </c>
      <c r="Q14" s="3">
        <v>9928903824</v>
      </c>
      <c r="R14" s="2">
        <v>140</v>
      </c>
      <c r="S14" s="2">
        <v>145</v>
      </c>
      <c r="T14" s="2">
        <v>125</v>
      </c>
      <c r="U14" s="2">
        <v>128</v>
      </c>
      <c r="V14" s="2">
        <v>125</v>
      </c>
      <c r="W14" s="2">
        <v>125</v>
      </c>
      <c r="X14" s="2">
        <v>1200</v>
      </c>
      <c r="Y14" s="2">
        <f t="shared" si="0"/>
        <v>788</v>
      </c>
      <c r="Z14" s="2">
        <f t="shared" si="1"/>
        <v>0</v>
      </c>
      <c r="AA14" s="17">
        <f t="shared" si="2"/>
        <v>65.666666666666657</v>
      </c>
      <c r="AB14" s="2">
        <f t="shared" si="3"/>
        <v>0</v>
      </c>
      <c r="AC14" s="2" t="str">
        <f t="shared" si="6"/>
        <v>Ist</v>
      </c>
      <c r="AD14" s="2">
        <f t="shared" si="4"/>
        <v>8</v>
      </c>
      <c r="AE14" s="18" t="str">
        <f t="shared" si="5"/>
        <v>Pass</v>
      </c>
      <c r="AF14" s="36">
        <v>80</v>
      </c>
      <c r="AG14" s="36">
        <v>80</v>
      </c>
      <c r="AH14" s="36">
        <v>80</v>
      </c>
      <c r="AI14" s="36">
        <v>80</v>
      </c>
      <c r="AJ14" s="36">
        <v>80</v>
      </c>
      <c r="AK14" s="2">
        <v>460</v>
      </c>
      <c r="AL14" s="2">
        <v>260</v>
      </c>
      <c r="AM14" s="19">
        <v>43250</v>
      </c>
      <c r="AN14" s="2"/>
    </row>
    <row r="15" spans="1:40" ht="69.95" customHeight="1">
      <c r="A15" s="2">
        <v>1013</v>
      </c>
      <c r="B15" s="3">
        <v>1232</v>
      </c>
      <c r="C15" s="4">
        <v>41467</v>
      </c>
      <c r="D15" s="3" t="s">
        <v>250</v>
      </c>
      <c r="E15" s="5" t="s">
        <v>118</v>
      </c>
      <c r="F15" s="5" t="s">
        <v>119</v>
      </c>
      <c r="G15" s="5" t="s">
        <v>120</v>
      </c>
      <c r="H15" s="4">
        <v>37684</v>
      </c>
      <c r="I15" s="3" t="s">
        <v>19</v>
      </c>
      <c r="J15" s="3" t="s">
        <v>93</v>
      </c>
      <c r="K15" s="3" t="s">
        <v>45</v>
      </c>
      <c r="L15" s="7" t="s">
        <v>121</v>
      </c>
      <c r="M15" s="3" t="s">
        <v>30</v>
      </c>
      <c r="N15" s="3">
        <v>303303</v>
      </c>
      <c r="O15" s="6">
        <v>535356202645</v>
      </c>
      <c r="P15" s="3" t="s">
        <v>21</v>
      </c>
      <c r="Q15" s="3">
        <v>8875801787</v>
      </c>
      <c r="R15" s="2">
        <v>140</v>
      </c>
      <c r="S15" s="2">
        <v>120</v>
      </c>
      <c r="T15" s="2">
        <v>145</v>
      </c>
      <c r="U15" s="2">
        <v>129</v>
      </c>
      <c r="V15" s="2">
        <v>150</v>
      </c>
      <c r="W15" s="2">
        <v>145</v>
      </c>
      <c r="X15" s="2">
        <v>1200</v>
      </c>
      <c r="Y15" s="2">
        <f t="shared" si="0"/>
        <v>829</v>
      </c>
      <c r="Z15" s="2">
        <f t="shared" si="1"/>
        <v>0</v>
      </c>
      <c r="AA15" s="17">
        <f t="shared" si="2"/>
        <v>69.083333333333329</v>
      </c>
      <c r="AB15" s="2">
        <f t="shared" si="3"/>
        <v>0</v>
      </c>
      <c r="AC15" s="2" t="str">
        <f t="shared" si="6"/>
        <v>Ist</v>
      </c>
      <c r="AD15" s="2">
        <f t="shared" si="4"/>
        <v>5</v>
      </c>
      <c r="AE15" s="18" t="str">
        <f t="shared" si="5"/>
        <v>Pass</v>
      </c>
      <c r="AF15" s="36">
        <v>78</v>
      </c>
      <c r="AG15" s="36">
        <v>90</v>
      </c>
      <c r="AH15" s="36">
        <v>90</v>
      </c>
      <c r="AI15" s="36">
        <v>78</v>
      </c>
      <c r="AJ15" s="36">
        <v>90</v>
      </c>
      <c r="AK15" s="2">
        <v>460</v>
      </c>
      <c r="AL15" s="2">
        <v>300</v>
      </c>
      <c r="AM15" s="19">
        <v>43250</v>
      </c>
      <c r="AN15" s="2"/>
    </row>
    <row r="16" spans="1:40" ht="69.95" customHeight="1">
      <c r="A16" s="2">
        <v>1014</v>
      </c>
      <c r="B16" s="3">
        <v>1606</v>
      </c>
      <c r="C16" s="4">
        <v>42206</v>
      </c>
      <c r="D16" s="3" t="s">
        <v>250</v>
      </c>
      <c r="E16" s="5" t="s">
        <v>140</v>
      </c>
      <c r="F16" s="5" t="s">
        <v>141</v>
      </c>
      <c r="G16" s="5" t="s">
        <v>142</v>
      </c>
      <c r="H16" s="4">
        <v>37877</v>
      </c>
      <c r="I16" s="3" t="s">
        <v>19</v>
      </c>
      <c r="J16" s="3" t="s">
        <v>88</v>
      </c>
      <c r="K16" s="3" t="s">
        <v>23</v>
      </c>
      <c r="L16" s="7" t="s">
        <v>143</v>
      </c>
      <c r="M16" s="3" t="s">
        <v>30</v>
      </c>
      <c r="N16" s="3">
        <v>303511</v>
      </c>
      <c r="O16" s="6">
        <v>234859033979</v>
      </c>
      <c r="P16" s="3" t="s">
        <v>21</v>
      </c>
      <c r="Q16" s="3">
        <v>8239504452</v>
      </c>
      <c r="R16" s="2">
        <v>140</v>
      </c>
      <c r="S16" s="2">
        <v>25</v>
      </c>
      <c r="T16" s="2">
        <v>120</v>
      </c>
      <c r="U16" s="2">
        <v>130</v>
      </c>
      <c r="V16" s="2">
        <v>25</v>
      </c>
      <c r="W16" s="2">
        <v>126</v>
      </c>
      <c r="X16" s="2">
        <v>1200</v>
      </c>
      <c r="Y16" s="2">
        <f t="shared" si="0"/>
        <v>566</v>
      </c>
      <c r="Z16" s="2">
        <f t="shared" si="1"/>
        <v>2</v>
      </c>
      <c r="AA16" s="17">
        <f t="shared" si="2"/>
        <v>47.166666666666671</v>
      </c>
      <c r="AB16" s="2" t="str">
        <f t="shared" si="3"/>
        <v>Supp</v>
      </c>
      <c r="AC16" s="2" t="str">
        <f t="shared" si="6"/>
        <v>IIIrd</v>
      </c>
      <c r="AD16" s="2">
        <f t="shared" si="4"/>
        <v>37</v>
      </c>
      <c r="AE16" s="18" t="str">
        <f t="shared" si="5"/>
        <v>Supp</v>
      </c>
      <c r="AF16" s="36">
        <v>88</v>
      </c>
      <c r="AG16" s="36">
        <v>80</v>
      </c>
      <c r="AH16" s="36">
        <v>80</v>
      </c>
      <c r="AI16" s="36">
        <v>88</v>
      </c>
      <c r="AJ16" s="36">
        <v>80</v>
      </c>
      <c r="AK16" s="2">
        <v>460</v>
      </c>
      <c r="AL16" s="2">
        <v>260</v>
      </c>
      <c r="AM16" s="19">
        <v>43250</v>
      </c>
      <c r="AN16" s="2"/>
    </row>
    <row r="17" spans="1:40" ht="69.95" customHeight="1">
      <c r="A17" s="2">
        <v>1015</v>
      </c>
      <c r="B17" s="3">
        <v>2178</v>
      </c>
      <c r="C17" s="4">
        <v>42965</v>
      </c>
      <c r="D17" s="3" t="s">
        <v>250</v>
      </c>
      <c r="E17" s="5" t="s">
        <v>185</v>
      </c>
      <c r="F17" s="5" t="s">
        <v>186</v>
      </c>
      <c r="G17" s="5" t="s">
        <v>187</v>
      </c>
      <c r="H17" s="4">
        <v>37598</v>
      </c>
      <c r="I17" s="3" t="s">
        <v>19</v>
      </c>
      <c r="J17" s="3" t="s">
        <v>93</v>
      </c>
      <c r="K17" s="3" t="s">
        <v>23</v>
      </c>
      <c r="L17" s="7" t="s">
        <v>188</v>
      </c>
      <c r="M17" s="3" t="s">
        <v>109</v>
      </c>
      <c r="N17" s="3">
        <v>327027</v>
      </c>
      <c r="O17" s="6">
        <v>589913106939</v>
      </c>
      <c r="P17" s="3" t="s">
        <v>189</v>
      </c>
      <c r="Q17" s="3">
        <v>8890235370</v>
      </c>
      <c r="R17" s="2">
        <v>154</v>
      </c>
      <c r="S17" s="2">
        <v>122</v>
      </c>
      <c r="T17" s="2">
        <v>92</v>
      </c>
      <c r="U17" s="2">
        <v>131</v>
      </c>
      <c r="V17" s="2">
        <v>170</v>
      </c>
      <c r="W17" s="2">
        <v>145</v>
      </c>
      <c r="X17" s="2">
        <v>1200</v>
      </c>
      <c r="Y17" s="2">
        <f t="shared" si="0"/>
        <v>814</v>
      </c>
      <c r="Z17" s="2">
        <f t="shared" si="1"/>
        <v>0</v>
      </c>
      <c r="AA17" s="17">
        <f t="shared" si="2"/>
        <v>67.833333333333329</v>
      </c>
      <c r="AB17" s="2">
        <f t="shared" si="3"/>
        <v>0</v>
      </c>
      <c r="AC17" s="2" t="str">
        <f t="shared" si="6"/>
        <v>Ist</v>
      </c>
      <c r="AD17" s="2">
        <f t="shared" si="4"/>
        <v>7</v>
      </c>
      <c r="AE17" s="18" t="str">
        <f t="shared" si="5"/>
        <v>Pass</v>
      </c>
      <c r="AF17" s="36">
        <v>89</v>
      </c>
      <c r="AG17" s="36">
        <v>78</v>
      </c>
      <c r="AH17" s="36">
        <v>78</v>
      </c>
      <c r="AI17" s="36">
        <v>89</v>
      </c>
      <c r="AJ17" s="36">
        <v>78</v>
      </c>
      <c r="AK17" s="2">
        <v>460</v>
      </c>
      <c r="AL17" s="2">
        <v>200</v>
      </c>
      <c r="AM17" s="19">
        <v>43250</v>
      </c>
      <c r="AN17" s="2"/>
    </row>
    <row r="18" spans="1:40" ht="69.95" customHeight="1">
      <c r="A18" s="2">
        <v>1016</v>
      </c>
      <c r="B18" s="3">
        <v>1252</v>
      </c>
      <c r="C18" s="4">
        <v>41470</v>
      </c>
      <c r="D18" s="3" t="s">
        <v>250</v>
      </c>
      <c r="E18" s="5" t="s">
        <v>152</v>
      </c>
      <c r="F18" s="5" t="s">
        <v>153</v>
      </c>
      <c r="G18" s="5" t="s">
        <v>154</v>
      </c>
      <c r="H18" s="4">
        <v>37570</v>
      </c>
      <c r="I18" s="3" t="s">
        <v>19</v>
      </c>
      <c r="J18" s="3" t="s">
        <v>88</v>
      </c>
      <c r="K18" s="3" t="s">
        <v>45</v>
      </c>
      <c r="L18" s="7" t="s">
        <v>155</v>
      </c>
      <c r="M18" s="3" t="s">
        <v>30</v>
      </c>
      <c r="N18" s="3">
        <v>303503</v>
      </c>
      <c r="O18" s="6" t="s">
        <v>190</v>
      </c>
      <c r="P18" s="3" t="s">
        <v>21</v>
      </c>
      <c r="Q18" s="3">
        <v>7742357886</v>
      </c>
      <c r="R18" s="2">
        <v>36</v>
      </c>
      <c r="S18" s="2">
        <v>123</v>
      </c>
      <c r="T18" s="2">
        <v>30</v>
      </c>
      <c r="U18" s="2">
        <v>156</v>
      </c>
      <c r="V18" s="2">
        <v>180</v>
      </c>
      <c r="W18" s="2">
        <v>126</v>
      </c>
      <c r="X18" s="2">
        <v>1200</v>
      </c>
      <c r="Y18" s="2">
        <f t="shared" si="0"/>
        <v>651</v>
      </c>
      <c r="Z18" s="2">
        <f t="shared" si="1"/>
        <v>2</v>
      </c>
      <c r="AA18" s="17">
        <f t="shared" si="2"/>
        <v>54.25</v>
      </c>
      <c r="AB18" s="2" t="str">
        <f t="shared" si="3"/>
        <v>Supp</v>
      </c>
      <c r="AC18" s="2" t="str">
        <f t="shared" si="6"/>
        <v>IInd</v>
      </c>
      <c r="AD18" s="2">
        <f t="shared" si="4"/>
        <v>33</v>
      </c>
      <c r="AE18" s="18" t="str">
        <f t="shared" si="5"/>
        <v>Supp</v>
      </c>
      <c r="AF18" s="36">
        <v>90</v>
      </c>
      <c r="AG18" s="36">
        <v>88</v>
      </c>
      <c r="AH18" s="36">
        <v>88</v>
      </c>
      <c r="AI18" s="36">
        <v>90</v>
      </c>
      <c r="AJ18" s="36">
        <v>88</v>
      </c>
      <c r="AK18" s="2">
        <v>460</v>
      </c>
      <c r="AL18" s="2">
        <v>250</v>
      </c>
      <c r="AM18" s="19">
        <v>43250</v>
      </c>
      <c r="AN18" s="2"/>
    </row>
    <row r="19" spans="1:40" ht="69.95" customHeight="1">
      <c r="A19" s="2">
        <v>1017</v>
      </c>
      <c r="B19" s="3">
        <v>1206</v>
      </c>
      <c r="C19" s="4">
        <v>41464</v>
      </c>
      <c r="D19" s="3" t="s">
        <v>250</v>
      </c>
      <c r="E19" s="5" t="s">
        <v>182</v>
      </c>
      <c r="F19" s="5" t="s">
        <v>183</v>
      </c>
      <c r="G19" s="5" t="s">
        <v>20</v>
      </c>
      <c r="H19" s="4">
        <v>37493</v>
      </c>
      <c r="I19" s="3" t="s">
        <v>19</v>
      </c>
      <c r="J19" s="3" t="s">
        <v>93</v>
      </c>
      <c r="K19" s="3" t="s">
        <v>45</v>
      </c>
      <c r="L19" s="7" t="s">
        <v>184</v>
      </c>
      <c r="M19" s="3" t="s">
        <v>30</v>
      </c>
      <c r="N19" s="3">
        <v>303503</v>
      </c>
      <c r="O19" s="6">
        <v>525978734455</v>
      </c>
      <c r="P19" s="3" t="s">
        <v>21</v>
      </c>
      <c r="Q19" s="3">
        <v>9799344193</v>
      </c>
      <c r="R19" s="2">
        <v>152</v>
      </c>
      <c r="S19" s="2">
        <v>124</v>
      </c>
      <c r="T19" s="2">
        <v>96</v>
      </c>
      <c r="U19" s="2">
        <v>150</v>
      </c>
      <c r="V19" s="2">
        <v>159</v>
      </c>
      <c r="W19" s="2">
        <v>145</v>
      </c>
      <c r="X19" s="2">
        <v>1200</v>
      </c>
      <c r="Y19" s="2">
        <f t="shared" si="0"/>
        <v>826</v>
      </c>
      <c r="Z19" s="2">
        <f t="shared" si="1"/>
        <v>0</v>
      </c>
      <c r="AA19" s="17">
        <f t="shared" si="2"/>
        <v>68.833333333333329</v>
      </c>
      <c r="AB19" s="2">
        <f t="shared" si="3"/>
        <v>0</v>
      </c>
      <c r="AC19" s="2" t="str">
        <f t="shared" si="6"/>
        <v>Ist</v>
      </c>
      <c r="AD19" s="2">
        <f t="shared" si="4"/>
        <v>6</v>
      </c>
      <c r="AE19" s="18" t="str">
        <f t="shared" si="5"/>
        <v>Pass</v>
      </c>
      <c r="AF19" s="36">
        <v>80</v>
      </c>
      <c r="AG19" s="36">
        <v>90</v>
      </c>
      <c r="AH19" s="36">
        <v>90</v>
      </c>
      <c r="AI19" s="36">
        <v>80</v>
      </c>
      <c r="AJ19" s="36">
        <v>90</v>
      </c>
      <c r="AK19" s="2">
        <v>460</v>
      </c>
      <c r="AL19" s="2">
        <v>300</v>
      </c>
      <c r="AM19" s="19">
        <v>43250</v>
      </c>
      <c r="AN19" s="2"/>
    </row>
    <row r="20" spans="1:40" ht="69.95" customHeight="1">
      <c r="A20" s="2">
        <v>1018</v>
      </c>
      <c r="B20" s="3">
        <v>1226</v>
      </c>
      <c r="C20" s="4">
        <v>41467</v>
      </c>
      <c r="D20" s="3" t="s">
        <v>250</v>
      </c>
      <c r="E20" s="5" t="s">
        <v>167</v>
      </c>
      <c r="F20" s="5" t="s">
        <v>168</v>
      </c>
      <c r="G20" s="5" t="s">
        <v>169</v>
      </c>
      <c r="H20" s="4">
        <v>37087</v>
      </c>
      <c r="I20" s="3" t="s">
        <v>19</v>
      </c>
      <c r="J20" s="3" t="s">
        <v>93</v>
      </c>
      <c r="K20" s="3" t="s">
        <v>45</v>
      </c>
      <c r="L20" s="7" t="s">
        <v>170</v>
      </c>
      <c r="M20" s="3" t="s">
        <v>30</v>
      </c>
      <c r="N20" s="3">
        <v>303303</v>
      </c>
      <c r="O20" s="6">
        <v>925667016115</v>
      </c>
      <c r="P20" s="3" t="s">
        <v>21</v>
      </c>
      <c r="Q20" s="3">
        <v>8107644039</v>
      </c>
      <c r="R20" s="2">
        <v>145</v>
      </c>
      <c r="S20" s="2">
        <v>125</v>
      </c>
      <c r="T20" s="2">
        <v>180</v>
      </c>
      <c r="U20" s="2">
        <v>132</v>
      </c>
      <c r="V20" s="2">
        <v>153</v>
      </c>
      <c r="W20" s="2">
        <v>123</v>
      </c>
      <c r="X20" s="2">
        <v>1200</v>
      </c>
      <c r="Y20" s="2">
        <f t="shared" si="0"/>
        <v>858</v>
      </c>
      <c r="Z20" s="2">
        <f t="shared" si="1"/>
        <v>0</v>
      </c>
      <c r="AA20" s="17">
        <f t="shared" si="2"/>
        <v>71.5</v>
      </c>
      <c r="AB20" s="2">
        <f t="shared" si="3"/>
        <v>0</v>
      </c>
      <c r="AC20" s="2" t="str">
        <f t="shared" si="6"/>
        <v>Ist</v>
      </c>
      <c r="AD20" s="2">
        <f t="shared" si="4"/>
        <v>4</v>
      </c>
      <c r="AE20" s="18" t="str">
        <f t="shared" si="5"/>
        <v>Pass</v>
      </c>
      <c r="AF20" s="36">
        <v>78</v>
      </c>
      <c r="AG20" s="36">
        <v>80</v>
      </c>
      <c r="AH20" s="36">
        <v>80</v>
      </c>
      <c r="AI20" s="36">
        <v>78</v>
      </c>
      <c r="AJ20" s="36">
        <v>80</v>
      </c>
      <c r="AK20" s="2">
        <v>460</v>
      </c>
      <c r="AL20" s="2">
        <v>250</v>
      </c>
      <c r="AM20" s="19">
        <v>43250</v>
      </c>
      <c r="AN20" s="2"/>
    </row>
    <row r="21" spans="1:40" ht="69.95" customHeight="1">
      <c r="A21" s="2">
        <v>1019</v>
      </c>
      <c r="B21" s="3">
        <v>1224</v>
      </c>
      <c r="C21" s="4">
        <v>41467</v>
      </c>
      <c r="D21" s="3" t="s">
        <v>250</v>
      </c>
      <c r="E21" s="5" t="s">
        <v>98</v>
      </c>
      <c r="F21" s="5" t="s">
        <v>99</v>
      </c>
      <c r="G21" s="5" t="s">
        <v>97</v>
      </c>
      <c r="H21" s="4">
        <v>37422</v>
      </c>
      <c r="I21" s="3" t="s">
        <v>19</v>
      </c>
      <c r="J21" s="3" t="s">
        <v>93</v>
      </c>
      <c r="K21" s="3" t="s">
        <v>45</v>
      </c>
      <c r="L21" s="7" t="s">
        <v>100</v>
      </c>
      <c r="M21" s="3" t="s">
        <v>30</v>
      </c>
      <c r="N21" s="3">
        <v>303503</v>
      </c>
      <c r="O21" s="6">
        <v>619475108961</v>
      </c>
      <c r="P21" s="3" t="s">
        <v>21</v>
      </c>
      <c r="Q21" s="3">
        <v>7220083110</v>
      </c>
      <c r="R21" s="2">
        <v>148</v>
      </c>
      <c r="S21" s="2">
        <v>126</v>
      </c>
      <c r="T21" s="2">
        <v>200</v>
      </c>
      <c r="U21" s="2">
        <v>133</v>
      </c>
      <c r="V21" s="2">
        <v>145</v>
      </c>
      <c r="W21" s="2">
        <v>145</v>
      </c>
      <c r="X21" s="2">
        <v>1200</v>
      </c>
      <c r="Y21" s="2">
        <f t="shared" si="0"/>
        <v>897</v>
      </c>
      <c r="Z21" s="2">
        <f t="shared" si="1"/>
        <v>0</v>
      </c>
      <c r="AA21" s="17">
        <f t="shared" si="2"/>
        <v>74.75</v>
      </c>
      <c r="AB21" s="2">
        <f t="shared" si="3"/>
        <v>0</v>
      </c>
      <c r="AC21" s="2" t="str">
        <f t="shared" si="6"/>
        <v>Ist</v>
      </c>
      <c r="AD21" s="2">
        <f t="shared" si="4"/>
        <v>2</v>
      </c>
      <c r="AE21" s="18" t="str">
        <f t="shared" si="5"/>
        <v>Pass</v>
      </c>
      <c r="AF21" s="36">
        <v>88</v>
      </c>
      <c r="AG21" s="36">
        <v>78</v>
      </c>
      <c r="AH21" s="36">
        <v>78</v>
      </c>
      <c r="AI21" s="36">
        <v>88</v>
      </c>
      <c r="AJ21" s="36">
        <v>78</v>
      </c>
      <c r="AK21" s="2">
        <v>460</v>
      </c>
      <c r="AL21" s="2">
        <v>260</v>
      </c>
      <c r="AM21" s="19">
        <v>43250</v>
      </c>
      <c r="AN21" s="2"/>
    </row>
    <row r="22" spans="1:40" ht="69.95" customHeight="1">
      <c r="A22" s="2">
        <v>1020</v>
      </c>
      <c r="B22" s="3">
        <v>1228</v>
      </c>
      <c r="C22" s="4">
        <v>41467</v>
      </c>
      <c r="D22" s="3" t="s">
        <v>250</v>
      </c>
      <c r="E22" s="5" t="s">
        <v>171</v>
      </c>
      <c r="F22" s="5" t="s">
        <v>172</v>
      </c>
      <c r="G22" s="5" t="s">
        <v>173</v>
      </c>
      <c r="H22" s="4">
        <v>37600</v>
      </c>
      <c r="I22" s="3" t="s">
        <v>19</v>
      </c>
      <c r="J22" s="3" t="s">
        <v>88</v>
      </c>
      <c r="K22" s="3" t="s">
        <v>45</v>
      </c>
      <c r="L22" s="7" t="s">
        <v>174</v>
      </c>
      <c r="M22" s="3" t="s">
        <v>30</v>
      </c>
      <c r="N22" s="3">
        <v>303504</v>
      </c>
      <c r="O22" s="6">
        <v>736202099684</v>
      </c>
      <c r="P22" s="3" t="s">
        <v>21</v>
      </c>
      <c r="Q22" s="3">
        <v>9784161116</v>
      </c>
      <c r="R22" s="2">
        <v>147</v>
      </c>
      <c r="S22" s="2">
        <v>127</v>
      </c>
      <c r="T22" s="2">
        <v>124</v>
      </c>
      <c r="U22" s="2">
        <v>134</v>
      </c>
      <c r="V22" s="2">
        <v>126</v>
      </c>
      <c r="W22" s="2">
        <v>124</v>
      </c>
      <c r="X22" s="2">
        <v>1200</v>
      </c>
      <c r="Y22" s="2">
        <f t="shared" si="0"/>
        <v>782</v>
      </c>
      <c r="Z22" s="2">
        <f t="shared" si="1"/>
        <v>0</v>
      </c>
      <c r="AA22" s="17">
        <f t="shared" si="2"/>
        <v>65.166666666666657</v>
      </c>
      <c r="AB22" s="2">
        <f t="shared" si="3"/>
        <v>0</v>
      </c>
      <c r="AC22" s="2" t="str">
        <f t="shared" si="6"/>
        <v>Ist</v>
      </c>
      <c r="AD22" s="2">
        <f t="shared" si="4"/>
        <v>9</v>
      </c>
      <c r="AE22" s="18" t="str">
        <f t="shared" si="5"/>
        <v>Pass</v>
      </c>
      <c r="AF22" s="36">
        <v>89</v>
      </c>
      <c r="AG22" s="36">
        <v>88</v>
      </c>
      <c r="AH22" s="36">
        <v>88</v>
      </c>
      <c r="AI22" s="36">
        <v>89</v>
      </c>
      <c r="AJ22" s="36">
        <v>88</v>
      </c>
      <c r="AK22" s="2">
        <v>460</v>
      </c>
      <c r="AL22" s="2">
        <v>300</v>
      </c>
      <c r="AM22" s="19">
        <v>43250</v>
      </c>
      <c r="AN22" s="2"/>
    </row>
    <row r="23" spans="1:40" ht="69.95" customHeight="1">
      <c r="A23" s="2">
        <v>1021</v>
      </c>
      <c r="B23" s="3">
        <v>1308</v>
      </c>
      <c r="C23" s="4">
        <v>41478</v>
      </c>
      <c r="D23" s="3" t="s">
        <v>250</v>
      </c>
      <c r="E23" s="5" t="s">
        <v>175</v>
      </c>
      <c r="F23" s="5" t="s">
        <v>176</v>
      </c>
      <c r="G23" s="5" t="s">
        <v>177</v>
      </c>
      <c r="H23" s="4">
        <v>37688</v>
      </c>
      <c r="I23" s="3" t="s">
        <v>19</v>
      </c>
      <c r="J23" s="3" t="s">
        <v>93</v>
      </c>
      <c r="K23" s="3" t="s">
        <v>45</v>
      </c>
      <c r="L23" s="7" t="s">
        <v>147</v>
      </c>
      <c r="M23" s="3" t="s">
        <v>30</v>
      </c>
      <c r="N23" s="3">
        <v>303503</v>
      </c>
      <c r="O23" s="6">
        <v>735414464537</v>
      </c>
      <c r="P23" s="3" t="s">
        <v>21</v>
      </c>
      <c r="Q23" s="3">
        <v>8440872195</v>
      </c>
      <c r="R23" s="2">
        <v>120</v>
      </c>
      <c r="S23" s="2">
        <v>110</v>
      </c>
      <c r="T23" s="2">
        <v>100</v>
      </c>
      <c r="U23" s="2">
        <v>90</v>
      </c>
      <c r="V23" s="2">
        <v>80</v>
      </c>
      <c r="W23" s="2">
        <v>70</v>
      </c>
      <c r="X23" s="2">
        <v>1200</v>
      </c>
      <c r="Y23" s="2">
        <f t="shared" si="0"/>
        <v>570</v>
      </c>
      <c r="Z23" s="2">
        <f t="shared" si="1"/>
        <v>1</v>
      </c>
      <c r="AA23" s="17">
        <f t="shared" si="2"/>
        <v>47.5</v>
      </c>
      <c r="AB23" s="2" t="str">
        <f t="shared" si="3"/>
        <v>Grace</v>
      </c>
      <c r="AC23" s="2" t="str">
        <f t="shared" si="6"/>
        <v>IIIrd</v>
      </c>
      <c r="AD23" s="2">
        <f t="shared" si="4"/>
        <v>36</v>
      </c>
      <c r="AE23" s="18" t="str">
        <f t="shared" si="5"/>
        <v>pass with grace</v>
      </c>
      <c r="AF23" s="36">
        <v>89</v>
      </c>
      <c r="AG23" s="36">
        <v>88</v>
      </c>
      <c r="AH23" s="36">
        <v>88</v>
      </c>
      <c r="AI23" s="36">
        <v>89</v>
      </c>
      <c r="AJ23" s="36">
        <v>88</v>
      </c>
      <c r="AK23" s="2">
        <v>460</v>
      </c>
      <c r="AL23" s="2">
        <v>300</v>
      </c>
      <c r="AM23" s="19">
        <v>43251</v>
      </c>
      <c r="AN23" s="2"/>
    </row>
    <row r="24" spans="1:40" ht="69.95" customHeight="1">
      <c r="A24" s="2">
        <v>1022</v>
      </c>
      <c r="B24" s="3">
        <v>1918</v>
      </c>
      <c r="C24" s="4">
        <v>42593</v>
      </c>
      <c r="D24" s="3" t="s">
        <v>250</v>
      </c>
      <c r="E24" s="5" t="s">
        <v>84</v>
      </c>
      <c r="F24" s="5" t="s">
        <v>135</v>
      </c>
      <c r="G24" s="5" t="s">
        <v>136</v>
      </c>
      <c r="H24" s="4">
        <v>37182</v>
      </c>
      <c r="I24" s="3" t="s">
        <v>19</v>
      </c>
      <c r="J24" s="3" t="s">
        <v>93</v>
      </c>
      <c r="K24" s="3" t="s">
        <v>45</v>
      </c>
      <c r="L24" s="7" t="s">
        <v>139</v>
      </c>
      <c r="M24" s="3" t="s">
        <v>78</v>
      </c>
      <c r="N24" s="3">
        <v>322201</v>
      </c>
      <c r="O24" s="6">
        <v>253963910385</v>
      </c>
      <c r="P24" s="3" t="s">
        <v>21</v>
      </c>
      <c r="Q24" s="3">
        <v>9811067390</v>
      </c>
      <c r="R24" s="2">
        <v>147</v>
      </c>
      <c r="S24" s="2">
        <v>127</v>
      </c>
      <c r="T24" s="2">
        <v>124</v>
      </c>
      <c r="U24" s="2">
        <v>134</v>
      </c>
      <c r="V24" s="2">
        <v>126</v>
      </c>
      <c r="W24" s="2">
        <v>124</v>
      </c>
      <c r="X24" s="2">
        <v>1200</v>
      </c>
      <c r="Y24" s="2">
        <f t="shared" si="0"/>
        <v>782</v>
      </c>
      <c r="Z24" s="2">
        <f t="shared" si="1"/>
        <v>0</v>
      </c>
      <c r="AA24" s="17">
        <f t="shared" si="2"/>
        <v>65.166666666666657</v>
      </c>
      <c r="AB24" s="2">
        <f t="shared" si="3"/>
        <v>0</v>
      </c>
      <c r="AC24" s="2" t="str">
        <f t="shared" si="6"/>
        <v>Ist</v>
      </c>
      <c r="AD24" s="2">
        <f t="shared" si="4"/>
        <v>9</v>
      </c>
      <c r="AE24" s="18" t="str">
        <f t="shared" si="5"/>
        <v>Pass</v>
      </c>
      <c r="AF24" s="36">
        <v>89</v>
      </c>
      <c r="AG24" s="36">
        <v>88</v>
      </c>
      <c r="AH24" s="36">
        <v>88</v>
      </c>
      <c r="AI24" s="36">
        <v>89</v>
      </c>
      <c r="AJ24" s="36">
        <v>88</v>
      </c>
      <c r="AK24" s="2">
        <v>460</v>
      </c>
      <c r="AL24" s="2">
        <v>300</v>
      </c>
      <c r="AM24" s="19">
        <v>43252</v>
      </c>
      <c r="AN24" s="2"/>
    </row>
    <row r="25" spans="1:40" ht="69.95" customHeight="1">
      <c r="A25" s="2">
        <v>1023</v>
      </c>
      <c r="B25" s="3">
        <v>1225</v>
      </c>
      <c r="C25" s="4">
        <v>41467</v>
      </c>
      <c r="D25" s="3" t="s">
        <v>250</v>
      </c>
      <c r="E25" s="5" t="s">
        <v>95</v>
      </c>
      <c r="F25" s="5" t="s">
        <v>96</v>
      </c>
      <c r="G25" s="5" t="s">
        <v>97</v>
      </c>
      <c r="H25" s="4">
        <v>37729</v>
      </c>
      <c r="I25" s="3" t="s">
        <v>19</v>
      </c>
      <c r="J25" s="3" t="s">
        <v>93</v>
      </c>
      <c r="K25" s="3" t="s">
        <v>45</v>
      </c>
      <c r="L25" s="7" t="s">
        <v>94</v>
      </c>
      <c r="M25" s="3" t="s">
        <v>30</v>
      </c>
      <c r="N25" s="3">
        <v>303503</v>
      </c>
      <c r="O25" s="6">
        <v>912051711699</v>
      </c>
      <c r="P25" s="3" t="s">
        <v>21</v>
      </c>
      <c r="Q25" s="3">
        <v>0</v>
      </c>
      <c r="R25" s="2">
        <v>147</v>
      </c>
      <c r="S25" s="2">
        <v>127</v>
      </c>
      <c r="T25" s="2">
        <v>124</v>
      </c>
      <c r="U25" s="2">
        <v>134</v>
      </c>
      <c r="V25" s="2">
        <v>126</v>
      </c>
      <c r="W25" s="2">
        <v>124</v>
      </c>
      <c r="X25" s="2">
        <v>1200</v>
      </c>
      <c r="Y25" s="2">
        <f t="shared" si="0"/>
        <v>782</v>
      </c>
      <c r="Z25" s="2">
        <f t="shared" si="1"/>
        <v>0</v>
      </c>
      <c r="AA25" s="17">
        <f t="shared" si="2"/>
        <v>65.166666666666657</v>
      </c>
      <c r="AB25" s="2">
        <f t="shared" si="3"/>
        <v>0</v>
      </c>
      <c r="AC25" s="2" t="str">
        <f t="shared" si="6"/>
        <v>Ist</v>
      </c>
      <c r="AD25" s="2">
        <f t="shared" si="4"/>
        <v>9</v>
      </c>
      <c r="AE25" s="18" t="str">
        <f t="shared" si="5"/>
        <v>Pass</v>
      </c>
      <c r="AF25" s="36">
        <v>89</v>
      </c>
      <c r="AG25" s="36">
        <v>88</v>
      </c>
      <c r="AH25" s="36">
        <v>88</v>
      </c>
      <c r="AI25" s="36">
        <v>89</v>
      </c>
      <c r="AJ25" s="36">
        <v>88</v>
      </c>
      <c r="AK25" s="2">
        <v>460</v>
      </c>
      <c r="AL25" s="2">
        <v>300</v>
      </c>
      <c r="AM25" s="19">
        <v>43253</v>
      </c>
      <c r="AN25" s="2"/>
    </row>
    <row r="26" spans="1:40" ht="69.95" customHeight="1">
      <c r="A26" s="2">
        <v>1024</v>
      </c>
      <c r="B26" s="3">
        <v>1334</v>
      </c>
      <c r="C26" s="4">
        <v>41487</v>
      </c>
      <c r="D26" s="3" t="s">
        <v>250</v>
      </c>
      <c r="E26" s="5" t="s">
        <v>122</v>
      </c>
      <c r="F26" s="5" t="s">
        <v>123</v>
      </c>
      <c r="G26" s="5" t="s">
        <v>124</v>
      </c>
      <c r="H26" s="4">
        <v>37308</v>
      </c>
      <c r="I26" s="3" t="s">
        <v>19</v>
      </c>
      <c r="J26" s="3" t="s">
        <v>88</v>
      </c>
      <c r="K26" s="3" t="s">
        <v>45</v>
      </c>
      <c r="L26" s="7" t="s">
        <v>125</v>
      </c>
      <c r="M26" s="3" t="s">
        <v>30</v>
      </c>
      <c r="N26" s="3">
        <v>303303</v>
      </c>
      <c r="O26" s="6">
        <v>800829692777</v>
      </c>
      <c r="P26" s="3" t="s">
        <v>21</v>
      </c>
      <c r="Q26" s="3">
        <v>9784119802</v>
      </c>
      <c r="R26" s="2">
        <v>147</v>
      </c>
      <c r="S26" s="2">
        <v>127</v>
      </c>
      <c r="T26" s="2">
        <v>124</v>
      </c>
      <c r="U26" s="2">
        <v>134</v>
      </c>
      <c r="V26" s="2">
        <v>126</v>
      </c>
      <c r="W26" s="2">
        <v>124</v>
      </c>
      <c r="X26" s="2">
        <v>1200</v>
      </c>
      <c r="Y26" s="2">
        <f t="shared" si="0"/>
        <v>782</v>
      </c>
      <c r="Z26" s="2">
        <f t="shared" si="1"/>
        <v>0</v>
      </c>
      <c r="AA26" s="17">
        <f t="shared" si="2"/>
        <v>65.166666666666657</v>
      </c>
      <c r="AB26" s="2">
        <f t="shared" si="3"/>
        <v>0</v>
      </c>
      <c r="AC26" s="2" t="str">
        <f t="shared" si="6"/>
        <v>Ist</v>
      </c>
      <c r="AD26" s="2">
        <f t="shared" si="4"/>
        <v>9</v>
      </c>
      <c r="AE26" s="18" t="str">
        <f t="shared" si="5"/>
        <v>Pass</v>
      </c>
      <c r="AF26" s="36">
        <v>89</v>
      </c>
      <c r="AG26" s="36">
        <v>88</v>
      </c>
      <c r="AH26" s="36">
        <v>88</v>
      </c>
      <c r="AI26" s="36">
        <v>89</v>
      </c>
      <c r="AJ26" s="36">
        <v>88</v>
      </c>
      <c r="AK26" s="2">
        <v>460</v>
      </c>
      <c r="AL26" s="2">
        <v>300</v>
      </c>
      <c r="AM26" s="19">
        <v>43254</v>
      </c>
      <c r="AN26" s="2"/>
    </row>
    <row r="27" spans="1:40" ht="69.95" customHeight="1">
      <c r="A27" s="2">
        <v>1025</v>
      </c>
      <c r="B27" s="3">
        <v>2157</v>
      </c>
      <c r="C27" s="4">
        <v>42949</v>
      </c>
      <c r="D27" s="3" t="s">
        <v>250</v>
      </c>
      <c r="E27" s="5" t="s">
        <v>105</v>
      </c>
      <c r="F27" s="5" t="s">
        <v>106</v>
      </c>
      <c r="G27" s="5" t="s">
        <v>107</v>
      </c>
      <c r="H27" s="4">
        <v>37758</v>
      </c>
      <c r="I27" s="3" t="s">
        <v>19</v>
      </c>
      <c r="J27" s="3" t="s">
        <v>88</v>
      </c>
      <c r="K27" s="3" t="s">
        <v>23</v>
      </c>
      <c r="L27" s="7" t="s">
        <v>108</v>
      </c>
      <c r="M27" s="3" t="s">
        <v>109</v>
      </c>
      <c r="N27" s="3">
        <v>327027</v>
      </c>
      <c r="O27" s="6">
        <v>331873803558</v>
      </c>
      <c r="P27" s="3" t="s">
        <v>110</v>
      </c>
      <c r="Q27" s="3">
        <v>8890639245</v>
      </c>
      <c r="R27" s="2">
        <v>147</v>
      </c>
      <c r="S27" s="2">
        <v>127</v>
      </c>
      <c r="T27" s="2">
        <v>124</v>
      </c>
      <c r="U27" s="2">
        <v>134</v>
      </c>
      <c r="V27" s="2">
        <v>126</v>
      </c>
      <c r="W27" s="2">
        <v>124</v>
      </c>
      <c r="X27" s="2">
        <v>1200</v>
      </c>
      <c r="Y27" s="2">
        <f t="shared" si="0"/>
        <v>782</v>
      </c>
      <c r="Z27" s="2">
        <f t="shared" si="1"/>
        <v>0</v>
      </c>
      <c r="AA27" s="17">
        <f t="shared" si="2"/>
        <v>65.166666666666657</v>
      </c>
      <c r="AB27" s="2">
        <f t="shared" si="3"/>
        <v>0</v>
      </c>
      <c r="AC27" s="2" t="str">
        <f t="shared" si="6"/>
        <v>Ist</v>
      </c>
      <c r="AD27" s="2">
        <f t="shared" si="4"/>
        <v>9</v>
      </c>
      <c r="AE27" s="18" t="str">
        <f t="shared" si="5"/>
        <v>Pass</v>
      </c>
      <c r="AF27" s="36">
        <v>89</v>
      </c>
      <c r="AG27" s="36">
        <v>88</v>
      </c>
      <c r="AH27" s="36">
        <v>88</v>
      </c>
      <c r="AI27" s="36">
        <v>89</v>
      </c>
      <c r="AJ27" s="36">
        <v>88</v>
      </c>
      <c r="AK27" s="2">
        <v>460</v>
      </c>
      <c r="AL27" s="2">
        <v>300</v>
      </c>
      <c r="AM27" s="19">
        <v>43255</v>
      </c>
      <c r="AN27" s="2"/>
    </row>
    <row r="28" spans="1:40" ht="69.95" customHeight="1">
      <c r="A28" s="2">
        <v>1026</v>
      </c>
      <c r="B28" s="3">
        <v>1203</v>
      </c>
      <c r="C28" s="4">
        <v>41457</v>
      </c>
      <c r="D28" s="3" t="s">
        <v>250</v>
      </c>
      <c r="E28" s="5" t="s">
        <v>148</v>
      </c>
      <c r="F28" s="5" t="s">
        <v>149</v>
      </c>
      <c r="G28" s="5" t="s">
        <v>150</v>
      </c>
      <c r="H28" s="4">
        <v>37336</v>
      </c>
      <c r="I28" s="3" t="s">
        <v>19</v>
      </c>
      <c r="J28" s="3" t="s">
        <v>88</v>
      </c>
      <c r="K28" s="3" t="s">
        <v>45</v>
      </c>
      <c r="L28" s="7" t="s">
        <v>151</v>
      </c>
      <c r="M28" s="3" t="s">
        <v>41</v>
      </c>
      <c r="N28" s="3">
        <v>322204</v>
      </c>
      <c r="O28" s="6">
        <v>890269671964</v>
      </c>
      <c r="P28" s="3" t="s">
        <v>21</v>
      </c>
      <c r="Q28" s="3">
        <v>9772963954</v>
      </c>
      <c r="R28" s="2">
        <v>147</v>
      </c>
      <c r="S28" s="2">
        <v>127</v>
      </c>
      <c r="T28" s="2">
        <v>124</v>
      </c>
      <c r="U28" s="2">
        <v>134</v>
      </c>
      <c r="V28" s="2">
        <v>126</v>
      </c>
      <c r="W28" s="2">
        <v>124</v>
      </c>
      <c r="X28" s="2">
        <v>1200</v>
      </c>
      <c r="Y28" s="2">
        <f t="shared" si="0"/>
        <v>782</v>
      </c>
      <c r="Z28" s="2">
        <f t="shared" si="1"/>
        <v>0</v>
      </c>
      <c r="AA28" s="17">
        <f t="shared" si="2"/>
        <v>65.166666666666657</v>
      </c>
      <c r="AB28" s="2">
        <f t="shared" si="3"/>
        <v>0</v>
      </c>
      <c r="AC28" s="2" t="str">
        <f t="shared" si="6"/>
        <v>Ist</v>
      </c>
      <c r="AD28" s="2">
        <f t="shared" si="4"/>
        <v>9</v>
      </c>
      <c r="AE28" s="18" t="str">
        <f t="shared" si="5"/>
        <v>Pass</v>
      </c>
      <c r="AF28" s="36">
        <v>89</v>
      </c>
      <c r="AG28" s="36">
        <v>88</v>
      </c>
      <c r="AH28" s="36">
        <v>88</v>
      </c>
      <c r="AI28" s="36">
        <v>89</v>
      </c>
      <c r="AJ28" s="36">
        <v>88</v>
      </c>
      <c r="AK28" s="2">
        <v>460</v>
      </c>
      <c r="AL28" s="2">
        <v>300</v>
      </c>
      <c r="AM28" s="19">
        <v>43256</v>
      </c>
      <c r="AN28" s="2"/>
    </row>
    <row r="29" spans="1:40" ht="69.95" customHeight="1">
      <c r="A29" s="2">
        <v>1027</v>
      </c>
      <c r="B29" s="3">
        <v>1948</v>
      </c>
      <c r="C29" s="4">
        <v>42608</v>
      </c>
      <c r="D29" s="3" t="s">
        <v>250</v>
      </c>
      <c r="E29" s="5" t="s">
        <v>126</v>
      </c>
      <c r="F29" s="5" t="s">
        <v>127</v>
      </c>
      <c r="G29" s="5" t="s">
        <v>128</v>
      </c>
      <c r="H29" s="4">
        <v>37489</v>
      </c>
      <c r="I29" s="3" t="s">
        <v>19</v>
      </c>
      <c r="J29" s="3" t="s">
        <v>88</v>
      </c>
      <c r="K29" s="3" t="s">
        <v>45</v>
      </c>
      <c r="L29" s="7" t="s">
        <v>129</v>
      </c>
      <c r="M29" s="3" t="s">
        <v>41</v>
      </c>
      <c r="N29" s="3">
        <v>322230</v>
      </c>
      <c r="O29" s="6">
        <v>898023636765</v>
      </c>
      <c r="P29" s="3" t="s">
        <v>130</v>
      </c>
      <c r="Q29" s="3">
        <v>8302244376</v>
      </c>
      <c r="R29" s="2">
        <v>147</v>
      </c>
      <c r="S29" s="2">
        <v>127</v>
      </c>
      <c r="T29" s="2">
        <v>124</v>
      </c>
      <c r="U29" s="2">
        <v>134</v>
      </c>
      <c r="V29" s="2">
        <v>126</v>
      </c>
      <c r="W29" s="2">
        <v>124</v>
      </c>
      <c r="X29" s="2">
        <v>1200</v>
      </c>
      <c r="Y29" s="2">
        <f t="shared" si="0"/>
        <v>782</v>
      </c>
      <c r="Z29" s="2">
        <f t="shared" si="1"/>
        <v>0</v>
      </c>
      <c r="AA29" s="17">
        <f t="shared" si="2"/>
        <v>65.166666666666657</v>
      </c>
      <c r="AB29" s="2">
        <f t="shared" si="3"/>
        <v>0</v>
      </c>
      <c r="AC29" s="2" t="str">
        <f t="shared" si="6"/>
        <v>Ist</v>
      </c>
      <c r="AD29" s="2">
        <f t="shared" si="4"/>
        <v>9</v>
      </c>
      <c r="AE29" s="18" t="str">
        <f t="shared" si="5"/>
        <v>Pass</v>
      </c>
      <c r="AF29" s="36">
        <v>89</v>
      </c>
      <c r="AG29" s="36">
        <v>88</v>
      </c>
      <c r="AH29" s="36">
        <v>88</v>
      </c>
      <c r="AI29" s="36">
        <v>89</v>
      </c>
      <c r="AJ29" s="36">
        <v>88</v>
      </c>
      <c r="AK29" s="2">
        <v>460</v>
      </c>
      <c r="AL29" s="2">
        <v>300</v>
      </c>
      <c r="AM29" s="19">
        <v>43257</v>
      </c>
      <c r="AN29" s="2"/>
    </row>
    <row r="30" spans="1:40" ht="69.95" customHeight="1">
      <c r="A30" s="2">
        <v>1028</v>
      </c>
      <c r="B30" s="3">
        <v>1874</v>
      </c>
      <c r="C30" s="4">
        <v>42584</v>
      </c>
      <c r="D30" s="3" t="s">
        <v>250</v>
      </c>
      <c r="E30" s="5" t="s">
        <v>17</v>
      </c>
      <c r="F30" s="5" t="s">
        <v>18</v>
      </c>
      <c r="G30" s="5" t="s">
        <v>20</v>
      </c>
      <c r="H30" s="4">
        <v>38174</v>
      </c>
      <c r="I30" s="3" t="s">
        <v>19</v>
      </c>
      <c r="J30" s="3" t="s">
        <v>22</v>
      </c>
      <c r="K30" s="3" t="s">
        <v>23</v>
      </c>
      <c r="L30" s="7" t="s">
        <v>24</v>
      </c>
      <c r="M30" s="3" t="s">
        <v>25</v>
      </c>
      <c r="N30" s="3">
        <v>301414</v>
      </c>
      <c r="O30" s="6">
        <v>805748242766</v>
      </c>
      <c r="P30" s="3"/>
      <c r="Q30" s="3">
        <v>7568202648</v>
      </c>
      <c r="R30" s="2">
        <v>147</v>
      </c>
      <c r="S30" s="2">
        <v>127</v>
      </c>
      <c r="T30" s="2">
        <v>124</v>
      </c>
      <c r="U30" s="2">
        <v>134</v>
      </c>
      <c r="V30" s="2">
        <v>126</v>
      </c>
      <c r="W30" s="2">
        <v>124</v>
      </c>
      <c r="X30" s="2">
        <v>1200</v>
      </c>
      <c r="Y30" s="2">
        <f t="shared" si="0"/>
        <v>782</v>
      </c>
      <c r="Z30" s="2">
        <f t="shared" si="1"/>
        <v>0</v>
      </c>
      <c r="AA30" s="17">
        <f t="shared" si="2"/>
        <v>65.166666666666657</v>
      </c>
      <c r="AB30" s="2">
        <f t="shared" si="3"/>
        <v>0</v>
      </c>
      <c r="AC30" s="2" t="str">
        <f t="shared" si="6"/>
        <v>Ist</v>
      </c>
      <c r="AD30" s="2">
        <f t="shared" si="4"/>
        <v>9</v>
      </c>
      <c r="AE30" s="18" t="str">
        <f t="shared" si="5"/>
        <v>Pass</v>
      </c>
      <c r="AF30" s="36">
        <v>89</v>
      </c>
      <c r="AG30" s="36">
        <v>88</v>
      </c>
      <c r="AH30" s="36">
        <v>88</v>
      </c>
      <c r="AI30" s="36">
        <v>89</v>
      </c>
      <c r="AJ30" s="36">
        <v>88</v>
      </c>
      <c r="AK30" s="2">
        <v>460</v>
      </c>
      <c r="AL30" s="2">
        <v>300</v>
      </c>
      <c r="AM30" s="19">
        <v>43258</v>
      </c>
      <c r="AN30" s="2"/>
    </row>
    <row r="31" spans="1:40" ht="69.95" customHeight="1">
      <c r="A31" s="2">
        <v>1029</v>
      </c>
      <c r="B31" s="3">
        <v>2068</v>
      </c>
      <c r="C31" s="4">
        <v>42934</v>
      </c>
      <c r="D31" s="3" t="s">
        <v>250</v>
      </c>
      <c r="E31" s="5" t="s">
        <v>26</v>
      </c>
      <c r="F31" s="5" t="s">
        <v>27</v>
      </c>
      <c r="G31" s="5" t="s">
        <v>28</v>
      </c>
      <c r="H31" s="4">
        <v>37749</v>
      </c>
      <c r="I31" s="3" t="s">
        <v>19</v>
      </c>
      <c r="J31" s="3" t="s">
        <v>22</v>
      </c>
      <c r="K31" s="3" t="s">
        <v>23</v>
      </c>
      <c r="L31" s="7" t="s">
        <v>29</v>
      </c>
      <c r="M31" s="3" t="s">
        <v>30</v>
      </c>
      <c r="N31" s="3">
        <v>303504</v>
      </c>
      <c r="O31" s="6">
        <v>667963298640</v>
      </c>
      <c r="P31" s="3"/>
      <c r="Q31" s="3">
        <v>9602407029</v>
      </c>
      <c r="R31" s="2">
        <v>147</v>
      </c>
      <c r="S31" s="2">
        <v>127</v>
      </c>
      <c r="T31" s="2">
        <v>124</v>
      </c>
      <c r="U31" s="2">
        <v>134</v>
      </c>
      <c r="V31" s="2">
        <v>126</v>
      </c>
      <c r="W31" s="2">
        <v>124</v>
      </c>
      <c r="X31" s="2">
        <v>1200</v>
      </c>
      <c r="Y31" s="2">
        <f t="shared" si="0"/>
        <v>782</v>
      </c>
      <c r="Z31" s="2">
        <f t="shared" si="1"/>
        <v>0</v>
      </c>
      <c r="AA31" s="17">
        <f t="shared" si="2"/>
        <v>65.166666666666657</v>
      </c>
      <c r="AB31" s="2">
        <f t="shared" si="3"/>
        <v>0</v>
      </c>
      <c r="AC31" s="2" t="str">
        <f t="shared" si="6"/>
        <v>Ist</v>
      </c>
      <c r="AD31" s="2">
        <f t="shared" si="4"/>
        <v>9</v>
      </c>
      <c r="AE31" s="18" t="str">
        <f t="shared" si="5"/>
        <v>Pass</v>
      </c>
      <c r="AF31" s="36">
        <v>89</v>
      </c>
      <c r="AG31" s="36">
        <v>88</v>
      </c>
      <c r="AH31" s="36">
        <v>88</v>
      </c>
      <c r="AI31" s="36">
        <v>89</v>
      </c>
      <c r="AJ31" s="36">
        <v>88</v>
      </c>
      <c r="AK31" s="2">
        <v>460</v>
      </c>
      <c r="AL31" s="2">
        <v>300</v>
      </c>
      <c r="AM31" s="19">
        <v>43259</v>
      </c>
      <c r="AN31" s="2"/>
    </row>
    <row r="32" spans="1:40" ht="69.95" customHeight="1">
      <c r="A32" s="2">
        <v>1030</v>
      </c>
      <c r="B32" s="3">
        <v>1668</v>
      </c>
      <c r="C32" s="4">
        <v>42219</v>
      </c>
      <c r="D32" s="3" t="s">
        <v>250</v>
      </c>
      <c r="E32" s="5" t="s">
        <v>31</v>
      </c>
      <c r="F32" s="5" t="s">
        <v>32</v>
      </c>
      <c r="G32" s="5" t="s">
        <v>33</v>
      </c>
      <c r="H32" s="4">
        <v>38541</v>
      </c>
      <c r="I32" s="3" t="s">
        <v>19</v>
      </c>
      <c r="J32" s="3" t="s">
        <v>34</v>
      </c>
      <c r="K32" s="3" t="s">
        <v>23</v>
      </c>
      <c r="L32" s="7" t="s">
        <v>35</v>
      </c>
      <c r="M32" s="3" t="s">
        <v>30</v>
      </c>
      <c r="N32" s="3">
        <v>303503</v>
      </c>
      <c r="O32" s="6">
        <v>435807465400</v>
      </c>
      <c r="P32" s="3"/>
      <c r="Q32" s="3">
        <v>9784304347</v>
      </c>
      <c r="R32" s="2">
        <v>147</v>
      </c>
      <c r="S32" s="2">
        <v>127</v>
      </c>
      <c r="T32" s="2">
        <v>124</v>
      </c>
      <c r="U32" s="2">
        <v>134</v>
      </c>
      <c r="V32" s="2">
        <v>126</v>
      </c>
      <c r="W32" s="2">
        <v>124</v>
      </c>
      <c r="X32" s="2">
        <v>1200</v>
      </c>
      <c r="Y32" s="2">
        <f t="shared" si="0"/>
        <v>782</v>
      </c>
      <c r="Z32" s="2">
        <f t="shared" si="1"/>
        <v>0</v>
      </c>
      <c r="AA32" s="17">
        <f t="shared" si="2"/>
        <v>65.166666666666657</v>
      </c>
      <c r="AB32" s="2">
        <f t="shared" si="3"/>
        <v>0</v>
      </c>
      <c r="AC32" s="2" t="str">
        <f t="shared" si="6"/>
        <v>Ist</v>
      </c>
      <c r="AD32" s="2">
        <f t="shared" si="4"/>
        <v>9</v>
      </c>
      <c r="AE32" s="18" t="str">
        <f t="shared" si="5"/>
        <v>Pass</v>
      </c>
      <c r="AF32" s="36">
        <v>89</v>
      </c>
      <c r="AG32" s="36">
        <v>88</v>
      </c>
      <c r="AH32" s="36">
        <v>88</v>
      </c>
      <c r="AI32" s="36">
        <v>89</v>
      </c>
      <c r="AJ32" s="36">
        <v>88</v>
      </c>
      <c r="AK32" s="2">
        <v>460</v>
      </c>
      <c r="AL32" s="2">
        <v>300</v>
      </c>
      <c r="AM32" s="19">
        <v>43260</v>
      </c>
      <c r="AN32" s="2"/>
    </row>
    <row r="33" spans="1:40" ht="69.95" customHeight="1">
      <c r="A33" s="2">
        <v>1031</v>
      </c>
      <c r="B33" s="3">
        <v>2084</v>
      </c>
      <c r="C33" s="4">
        <v>42936</v>
      </c>
      <c r="D33" s="3" t="s">
        <v>250</v>
      </c>
      <c r="E33" s="5" t="s">
        <v>36</v>
      </c>
      <c r="F33" s="5" t="s">
        <v>37</v>
      </c>
      <c r="G33" s="5" t="s">
        <v>38</v>
      </c>
      <c r="H33" s="4">
        <v>37817</v>
      </c>
      <c r="I33" s="3" t="s">
        <v>19</v>
      </c>
      <c r="J33" s="3" t="s">
        <v>22</v>
      </c>
      <c r="K33" s="3" t="s">
        <v>39</v>
      </c>
      <c r="L33" s="7" t="s">
        <v>40</v>
      </c>
      <c r="M33" s="3" t="s">
        <v>41</v>
      </c>
      <c r="N33" s="3">
        <v>322238</v>
      </c>
      <c r="O33" s="6">
        <v>405893487038</v>
      </c>
      <c r="P33" s="3"/>
      <c r="Q33" s="3">
        <v>9772883517</v>
      </c>
      <c r="R33" s="2">
        <v>147</v>
      </c>
      <c r="S33" s="2">
        <v>127</v>
      </c>
      <c r="T33" s="2">
        <v>124</v>
      </c>
      <c r="U33" s="2">
        <v>134</v>
      </c>
      <c r="V33" s="2">
        <v>126</v>
      </c>
      <c r="W33" s="2">
        <v>124</v>
      </c>
      <c r="X33" s="2">
        <v>1200</v>
      </c>
      <c r="Y33" s="2">
        <f t="shared" si="0"/>
        <v>782</v>
      </c>
      <c r="Z33" s="2">
        <f t="shared" si="1"/>
        <v>0</v>
      </c>
      <c r="AA33" s="17">
        <f t="shared" si="2"/>
        <v>65.166666666666657</v>
      </c>
      <c r="AB33" s="2">
        <f t="shared" si="3"/>
        <v>0</v>
      </c>
      <c r="AC33" s="2" t="str">
        <f t="shared" si="6"/>
        <v>Ist</v>
      </c>
      <c r="AD33" s="2">
        <f t="shared" si="4"/>
        <v>9</v>
      </c>
      <c r="AE33" s="18" t="str">
        <f t="shared" si="5"/>
        <v>Pass</v>
      </c>
      <c r="AF33" s="36">
        <v>89</v>
      </c>
      <c r="AG33" s="36">
        <v>88</v>
      </c>
      <c r="AH33" s="36">
        <v>88</v>
      </c>
      <c r="AI33" s="36">
        <v>89</v>
      </c>
      <c r="AJ33" s="36">
        <v>88</v>
      </c>
      <c r="AK33" s="2">
        <v>460</v>
      </c>
      <c r="AL33" s="2">
        <v>300</v>
      </c>
      <c r="AM33" s="19">
        <v>43261</v>
      </c>
      <c r="AN33" s="2"/>
    </row>
    <row r="34" spans="1:40" ht="69.95" customHeight="1">
      <c r="A34" s="2">
        <v>1032</v>
      </c>
      <c r="B34" s="3">
        <v>1287</v>
      </c>
      <c r="C34" s="4">
        <v>41470</v>
      </c>
      <c r="D34" s="3" t="s">
        <v>250</v>
      </c>
      <c r="E34" s="5" t="s">
        <v>42</v>
      </c>
      <c r="F34" s="5" t="s">
        <v>43</v>
      </c>
      <c r="G34" s="5" t="s">
        <v>44</v>
      </c>
      <c r="H34" s="4">
        <v>37965</v>
      </c>
      <c r="I34" s="3" t="s">
        <v>19</v>
      </c>
      <c r="J34" s="3" t="s">
        <v>22</v>
      </c>
      <c r="K34" s="3" t="s">
        <v>45</v>
      </c>
      <c r="L34" s="7" t="s">
        <v>46</v>
      </c>
      <c r="M34" s="3" t="s">
        <v>47</v>
      </c>
      <c r="N34" s="3">
        <v>328021</v>
      </c>
      <c r="O34" s="6">
        <v>645164606048</v>
      </c>
      <c r="P34" s="3"/>
      <c r="Q34" s="3">
        <v>8107528450</v>
      </c>
      <c r="R34" s="2">
        <v>147</v>
      </c>
      <c r="S34" s="2">
        <v>127</v>
      </c>
      <c r="T34" s="2">
        <v>124</v>
      </c>
      <c r="U34" s="2">
        <v>134</v>
      </c>
      <c r="V34" s="2">
        <v>126</v>
      </c>
      <c r="W34" s="2">
        <v>124</v>
      </c>
      <c r="X34" s="2">
        <v>1200</v>
      </c>
      <c r="Y34" s="2">
        <f t="shared" si="0"/>
        <v>782</v>
      </c>
      <c r="Z34" s="2">
        <f t="shared" si="1"/>
        <v>0</v>
      </c>
      <c r="AA34" s="17">
        <f t="shared" si="2"/>
        <v>65.166666666666657</v>
      </c>
      <c r="AB34" s="2">
        <f t="shared" si="3"/>
        <v>0</v>
      </c>
      <c r="AC34" s="2" t="str">
        <f t="shared" si="6"/>
        <v>Ist</v>
      </c>
      <c r="AD34" s="2">
        <f t="shared" si="4"/>
        <v>9</v>
      </c>
      <c r="AE34" s="18" t="str">
        <f t="shared" si="5"/>
        <v>Pass</v>
      </c>
      <c r="AF34" s="36">
        <v>89</v>
      </c>
      <c r="AG34" s="36">
        <v>88</v>
      </c>
      <c r="AH34" s="36">
        <v>88</v>
      </c>
      <c r="AI34" s="36">
        <v>89</v>
      </c>
      <c r="AJ34" s="36">
        <v>88</v>
      </c>
      <c r="AK34" s="2">
        <v>460</v>
      </c>
      <c r="AL34" s="2">
        <v>300</v>
      </c>
      <c r="AM34" s="19">
        <v>43262</v>
      </c>
      <c r="AN34" s="2"/>
    </row>
    <row r="35" spans="1:40" ht="69.95" customHeight="1">
      <c r="A35" s="2">
        <v>1033</v>
      </c>
      <c r="B35" s="3">
        <v>1235</v>
      </c>
      <c r="C35" s="4">
        <v>41468</v>
      </c>
      <c r="D35" s="3" t="s">
        <v>250</v>
      </c>
      <c r="E35" s="5" t="s">
        <v>48</v>
      </c>
      <c r="F35" s="5" t="s">
        <v>49</v>
      </c>
      <c r="G35" s="5" t="s">
        <v>50</v>
      </c>
      <c r="H35" s="4">
        <v>37766</v>
      </c>
      <c r="I35" s="3" t="s">
        <v>19</v>
      </c>
      <c r="J35" s="3" t="s">
        <v>34</v>
      </c>
      <c r="K35" s="3" t="s">
        <v>45</v>
      </c>
      <c r="L35" s="7" t="s">
        <v>51</v>
      </c>
      <c r="M35" s="3" t="s">
        <v>41</v>
      </c>
      <c r="N35" s="3">
        <v>322254</v>
      </c>
      <c r="O35" s="6">
        <v>838495003226</v>
      </c>
      <c r="P35" s="3"/>
      <c r="Q35" s="3">
        <v>9649690025</v>
      </c>
      <c r="R35" s="2">
        <v>147</v>
      </c>
      <c r="S35" s="2">
        <v>127</v>
      </c>
      <c r="T35" s="2">
        <v>124</v>
      </c>
      <c r="U35" s="2">
        <v>134</v>
      </c>
      <c r="V35" s="2">
        <v>126</v>
      </c>
      <c r="W35" s="2">
        <v>124</v>
      </c>
      <c r="X35" s="2">
        <v>1200</v>
      </c>
      <c r="Y35" s="2">
        <f t="shared" si="0"/>
        <v>782</v>
      </c>
      <c r="Z35" s="2">
        <f t="shared" si="1"/>
        <v>0</v>
      </c>
      <c r="AA35" s="17">
        <f t="shared" si="2"/>
        <v>65.166666666666657</v>
      </c>
      <c r="AB35" s="2">
        <f t="shared" si="3"/>
        <v>0</v>
      </c>
      <c r="AC35" s="2" t="str">
        <f t="shared" si="6"/>
        <v>Ist</v>
      </c>
      <c r="AD35" s="2">
        <f t="shared" si="4"/>
        <v>9</v>
      </c>
      <c r="AE35" s="18" t="str">
        <f t="shared" si="5"/>
        <v>Pass</v>
      </c>
      <c r="AF35" s="36">
        <v>89</v>
      </c>
      <c r="AG35" s="36">
        <v>88</v>
      </c>
      <c r="AH35" s="36">
        <v>88</v>
      </c>
      <c r="AI35" s="36">
        <v>89</v>
      </c>
      <c r="AJ35" s="36">
        <v>88</v>
      </c>
      <c r="AK35" s="2">
        <v>460</v>
      </c>
      <c r="AL35" s="2">
        <v>300</v>
      </c>
      <c r="AM35" s="19">
        <v>43263</v>
      </c>
      <c r="AN35" s="2"/>
    </row>
    <row r="36" spans="1:40" ht="69.95" customHeight="1">
      <c r="A36" s="2">
        <v>1034</v>
      </c>
      <c r="B36" s="3">
        <v>1744</v>
      </c>
      <c r="C36" s="4">
        <v>42250</v>
      </c>
      <c r="D36" s="3" t="s">
        <v>250</v>
      </c>
      <c r="E36" s="5" t="s">
        <v>52</v>
      </c>
      <c r="F36" s="5" t="s">
        <v>53</v>
      </c>
      <c r="G36" s="5" t="s">
        <v>54</v>
      </c>
      <c r="H36" s="4">
        <v>37245</v>
      </c>
      <c r="I36" s="3" t="s">
        <v>19</v>
      </c>
      <c r="J36" s="3" t="s">
        <v>34</v>
      </c>
      <c r="K36" s="3" t="s">
        <v>45</v>
      </c>
      <c r="L36" s="7" t="s">
        <v>55</v>
      </c>
      <c r="M36" s="3" t="s">
        <v>56</v>
      </c>
      <c r="N36" s="3">
        <v>344702</v>
      </c>
      <c r="O36" s="6">
        <v>412697511958</v>
      </c>
      <c r="P36" s="3"/>
      <c r="Q36" s="3">
        <v>8890441018</v>
      </c>
      <c r="R36" s="2">
        <v>147</v>
      </c>
      <c r="S36" s="2">
        <v>127</v>
      </c>
      <c r="T36" s="2">
        <v>124</v>
      </c>
      <c r="U36" s="2">
        <v>134</v>
      </c>
      <c r="V36" s="2">
        <v>126</v>
      </c>
      <c r="W36" s="2">
        <v>124</v>
      </c>
      <c r="X36" s="2">
        <v>1200</v>
      </c>
      <c r="Y36" s="2">
        <f t="shared" si="0"/>
        <v>782</v>
      </c>
      <c r="Z36" s="2">
        <f t="shared" si="1"/>
        <v>0</v>
      </c>
      <c r="AA36" s="17">
        <f t="shared" si="2"/>
        <v>65.166666666666657</v>
      </c>
      <c r="AB36" s="2">
        <f t="shared" si="3"/>
        <v>0</v>
      </c>
      <c r="AC36" s="2" t="str">
        <f t="shared" si="6"/>
        <v>Ist</v>
      </c>
      <c r="AD36" s="2">
        <f t="shared" si="4"/>
        <v>9</v>
      </c>
      <c r="AE36" s="18" t="str">
        <f t="shared" si="5"/>
        <v>Pass</v>
      </c>
      <c r="AF36" s="36">
        <v>89</v>
      </c>
      <c r="AG36" s="36">
        <v>88</v>
      </c>
      <c r="AH36" s="36">
        <v>88</v>
      </c>
      <c r="AI36" s="36">
        <v>89</v>
      </c>
      <c r="AJ36" s="36">
        <v>88</v>
      </c>
      <c r="AK36" s="2">
        <v>460</v>
      </c>
      <c r="AL36" s="2">
        <v>300</v>
      </c>
      <c r="AM36" s="19">
        <v>43264</v>
      </c>
      <c r="AN36" s="2"/>
    </row>
    <row r="37" spans="1:40" ht="69.95" customHeight="1">
      <c r="A37" s="2">
        <v>1035</v>
      </c>
      <c r="B37" s="3">
        <v>1241</v>
      </c>
      <c r="C37" s="4">
        <v>41468</v>
      </c>
      <c r="D37" s="3" t="s">
        <v>250</v>
      </c>
      <c r="E37" s="5" t="s">
        <v>57</v>
      </c>
      <c r="F37" s="5" t="s">
        <v>58</v>
      </c>
      <c r="G37" s="5" t="s">
        <v>59</v>
      </c>
      <c r="H37" s="4">
        <v>37316</v>
      </c>
      <c r="I37" s="3" t="s">
        <v>19</v>
      </c>
      <c r="J37" s="3" t="s">
        <v>34</v>
      </c>
      <c r="K37" s="3" t="s">
        <v>45</v>
      </c>
      <c r="L37" s="7" t="s">
        <v>60</v>
      </c>
      <c r="M37" s="3" t="s">
        <v>30</v>
      </c>
      <c r="N37" s="3">
        <v>303504</v>
      </c>
      <c r="O37" s="6">
        <v>381722191930</v>
      </c>
      <c r="P37" s="3"/>
      <c r="Q37" s="3">
        <v>9928310624</v>
      </c>
      <c r="R37" s="2">
        <v>147</v>
      </c>
      <c r="S37" s="2">
        <v>127</v>
      </c>
      <c r="T37" s="2">
        <v>124</v>
      </c>
      <c r="U37" s="2">
        <v>134</v>
      </c>
      <c r="V37" s="2">
        <v>126</v>
      </c>
      <c r="W37" s="2">
        <v>124</v>
      </c>
      <c r="X37" s="2">
        <v>1200</v>
      </c>
      <c r="Y37" s="2">
        <f t="shared" si="0"/>
        <v>782</v>
      </c>
      <c r="Z37" s="2">
        <f t="shared" si="1"/>
        <v>0</v>
      </c>
      <c r="AA37" s="17">
        <f t="shared" si="2"/>
        <v>65.166666666666657</v>
      </c>
      <c r="AB37" s="2">
        <f t="shared" si="3"/>
        <v>0</v>
      </c>
      <c r="AC37" s="2" t="str">
        <f t="shared" si="6"/>
        <v>Ist</v>
      </c>
      <c r="AD37" s="2">
        <f t="shared" si="4"/>
        <v>9</v>
      </c>
      <c r="AE37" s="18" t="str">
        <f t="shared" si="5"/>
        <v>Pass</v>
      </c>
      <c r="AF37" s="36">
        <v>89</v>
      </c>
      <c r="AG37" s="36">
        <v>88</v>
      </c>
      <c r="AH37" s="36">
        <v>88</v>
      </c>
      <c r="AI37" s="36">
        <v>89</v>
      </c>
      <c r="AJ37" s="36">
        <v>88</v>
      </c>
      <c r="AK37" s="2">
        <v>460</v>
      </c>
      <c r="AL37" s="2">
        <v>300</v>
      </c>
      <c r="AM37" s="19">
        <v>43265</v>
      </c>
      <c r="AN37" s="2"/>
    </row>
    <row r="38" spans="1:40" ht="69.95" customHeight="1">
      <c r="A38" s="2">
        <v>1036</v>
      </c>
      <c r="B38" s="3">
        <v>1594</v>
      </c>
      <c r="C38" s="4">
        <v>42205</v>
      </c>
      <c r="D38" s="3" t="s">
        <v>250</v>
      </c>
      <c r="E38" s="5" t="s">
        <v>61</v>
      </c>
      <c r="F38" s="5" t="s">
        <v>62</v>
      </c>
      <c r="G38" s="5" t="s">
        <v>63</v>
      </c>
      <c r="H38" s="4">
        <v>37118</v>
      </c>
      <c r="I38" s="3" t="s">
        <v>19</v>
      </c>
      <c r="J38" s="3" t="s">
        <v>34</v>
      </c>
      <c r="K38" s="3" t="s">
        <v>23</v>
      </c>
      <c r="L38" s="7" t="s">
        <v>64</v>
      </c>
      <c r="M38" s="3" t="s">
        <v>41</v>
      </c>
      <c r="N38" s="3">
        <v>322255</v>
      </c>
      <c r="O38" s="6">
        <v>734618685796</v>
      </c>
      <c r="P38" s="3"/>
      <c r="Q38" s="3">
        <v>9887485911</v>
      </c>
      <c r="R38" s="2">
        <v>147</v>
      </c>
      <c r="S38" s="2">
        <v>127</v>
      </c>
      <c r="T38" s="2">
        <v>124</v>
      </c>
      <c r="U38" s="2">
        <v>134</v>
      </c>
      <c r="V38" s="2">
        <v>126</v>
      </c>
      <c r="W38" s="2">
        <v>124</v>
      </c>
      <c r="X38" s="2">
        <v>1200</v>
      </c>
      <c r="Y38" s="2">
        <f t="shared" si="0"/>
        <v>782</v>
      </c>
      <c r="Z38" s="2">
        <f t="shared" si="1"/>
        <v>0</v>
      </c>
      <c r="AA38" s="17">
        <f t="shared" si="2"/>
        <v>65.166666666666657</v>
      </c>
      <c r="AB38" s="2">
        <f t="shared" si="3"/>
        <v>0</v>
      </c>
      <c r="AC38" s="2" t="str">
        <f t="shared" si="6"/>
        <v>Ist</v>
      </c>
      <c r="AD38" s="2">
        <f t="shared" si="4"/>
        <v>9</v>
      </c>
      <c r="AE38" s="18" t="str">
        <f t="shared" si="5"/>
        <v>Pass</v>
      </c>
      <c r="AF38" s="36">
        <v>89</v>
      </c>
      <c r="AG38" s="36">
        <v>88</v>
      </c>
      <c r="AH38" s="36">
        <v>88</v>
      </c>
      <c r="AI38" s="36">
        <v>89</v>
      </c>
      <c r="AJ38" s="36">
        <v>88</v>
      </c>
      <c r="AK38" s="2">
        <v>460</v>
      </c>
      <c r="AL38" s="2">
        <v>300</v>
      </c>
      <c r="AM38" s="19">
        <v>43266</v>
      </c>
      <c r="AN38" s="2"/>
    </row>
    <row r="39" spans="1:40" ht="69.95" customHeight="1">
      <c r="A39" s="2">
        <v>1037</v>
      </c>
      <c r="B39" s="3">
        <v>1987</v>
      </c>
      <c r="C39" s="4">
        <v>42914</v>
      </c>
      <c r="D39" s="3" t="s">
        <v>250</v>
      </c>
      <c r="E39" s="5" t="s">
        <v>65</v>
      </c>
      <c r="F39" s="5" t="s">
        <v>66</v>
      </c>
      <c r="G39" s="5" t="s">
        <v>67</v>
      </c>
      <c r="H39" s="4">
        <v>37712</v>
      </c>
      <c r="I39" s="3" t="s">
        <v>19</v>
      </c>
      <c r="J39" s="3" t="s">
        <v>34</v>
      </c>
      <c r="K39" s="3" t="s">
        <v>23</v>
      </c>
      <c r="L39" s="7" t="s">
        <v>68</v>
      </c>
      <c r="M39" s="3" t="s">
        <v>56</v>
      </c>
      <c r="N39" s="3">
        <v>344021</v>
      </c>
      <c r="O39" s="6">
        <v>296022146275</v>
      </c>
      <c r="P39" s="3"/>
      <c r="Q39" s="3">
        <v>9166636210</v>
      </c>
      <c r="R39" s="2">
        <v>200</v>
      </c>
      <c r="S39" s="2">
        <v>200</v>
      </c>
      <c r="T39" s="2">
        <v>100</v>
      </c>
      <c r="U39" s="2">
        <v>100</v>
      </c>
      <c r="V39" s="2">
        <v>90</v>
      </c>
      <c r="W39" s="2">
        <v>80</v>
      </c>
      <c r="X39" s="2">
        <v>1200</v>
      </c>
      <c r="Y39" s="2">
        <f t="shared" si="0"/>
        <v>770</v>
      </c>
      <c r="Z39" s="2">
        <f t="shared" si="1"/>
        <v>0</v>
      </c>
      <c r="AA39" s="17">
        <f t="shared" si="2"/>
        <v>64.166666666666671</v>
      </c>
      <c r="AB39" s="2">
        <f t="shared" si="3"/>
        <v>0</v>
      </c>
      <c r="AC39" s="2" t="str">
        <f t="shared" si="6"/>
        <v>Ist</v>
      </c>
      <c r="AD39" s="2">
        <f t="shared" si="4"/>
        <v>25</v>
      </c>
      <c r="AE39" s="18" t="str">
        <f t="shared" si="5"/>
        <v>Pass</v>
      </c>
      <c r="AF39" s="36">
        <v>89</v>
      </c>
      <c r="AG39" s="36">
        <v>88</v>
      </c>
      <c r="AH39" s="36">
        <v>88</v>
      </c>
      <c r="AI39" s="36">
        <v>89</v>
      </c>
      <c r="AJ39" s="36">
        <v>88</v>
      </c>
      <c r="AK39" s="2">
        <v>460</v>
      </c>
      <c r="AL39" s="2">
        <v>300</v>
      </c>
      <c r="AM39" s="19">
        <v>43267</v>
      </c>
      <c r="AN39" s="2"/>
    </row>
    <row r="40" spans="1:40" ht="69.95" customHeight="1">
      <c r="A40" s="2">
        <v>1038</v>
      </c>
      <c r="B40" s="3">
        <v>1953</v>
      </c>
      <c r="C40" s="4">
        <v>42620</v>
      </c>
      <c r="D40" s="3" t="s">
        <v>250</v>
      </c>
      <c r="E40" s="5" t="s">
        <v>69</v>
      </c>
      <c r="F40" s="5" t="s">
        <v>70</v>
      </c>
      <c r="G40" s="5" t="s">
        <v>71</v>
      </c>
      <c r="H40" s="4">
        <v>37700</v>
      </c>
      <c r="I40" s="3" t="s">
        <v>19</v>
      </c>
      <c r="J40" s="3" t="s">
        <v>22</v>
      </c>
      <c r="K40" s="3" t="s">
        <v>45</v>
      </c>
      <c r="L40" s="7" t="s">
        <v>72</v>
      </c>
      <c r="M40" s="3" t="s">
        <v>73</v>
      </c>
      <c r="N40" s="3">
        <v>311605</v>
      </c>
      <c r="O40" s="6">
        <v>263740123335</v>
      </c>
      <c r="P40" s="3"/>
      <c r="Q40" s="3">
        <v>9983004335</v>
      </c>
      <c r="R40" s="2">
        <v>200</v>
      </c>
      <c r="S40" s="2">
        <v>200</v>
      </c>
      <c r="T40" s="2">
        <v>100</v>
      </c>
      <c r="U40" s="2">
        <v>100</v>
      </c>
      <c r="V40" s="2">
        <v>90</v>
      </c>
      <c r="W40" s="2">
        <v>80</v>
      </c>
      <c r="X40" s="2">
        <v>1200</v>
      </c>
      <c r="Y40" s="2">
        <f t="shared" si="0"/>
        <v>770</v>
      </c>
      <c r="Z40" s="2">
        <f t="shared" si="1"/>
        <v>0</v>
      </c>
      <c r="AA40" s="17">
        <f t="shared" si="2"/>
        <v>64.166666666666671</v>
      </c>
      <c r="AB40" s="2">
        <f t="shared" si="3"/>
        <v>0</v>
      </c>
      <c r="AC40" s="2" t="str">
        <f t="shared" si="6"/>
        <v>Ist</v>
      </c>
      <c r="AD40" s="2">
        <f t="shared" si="4"/>
        <v>25</v>
      </c>
      <c r="AE40" s="18" t="str">
        <f t="shared" si="5"/>
        <v>Pass</v>
      </c>
      <c r="AF40" s="36">
        <v>90.009009009009006</v>
      </c>
      <c r="AG40" s="36">
        <v>88.545045045045001</v>
      </c>
      <c r="AH40" s="36">
        <v>88.545045045045001</v>
      </c>
      <c r="AI40" s="36">
        <v>90.009009009009006</v>
      </c>
      <c r="AJ40" s="36">
        <v>88.545045045045001</v>
      </c>
      <c r="AK40" s="2">
        <v>460</v>
      </c>
      <c r="AL40" s="2">
        <v>300</v>
      </c>
      <c r="AM40" s="19">
        <v>43268</v>
      </c>
      <c r="AN40" s="2"/>
    </row>
    <row r="41" spans="1:40" ht="69.95" customHeight="1">
      <c r="A41" s="2">
        <v>1039</v>
      </c>
      <c r="B41" s="3">
        <v>2156</v>
      </c>
      <c r="C41" s="4">
        <v>42949</v>
      </c>
      <c r="D41" s="3" t="s">
        <v>250</v>
      </c>
      <c r="E41" s="5" t="s">
        <v>74</v>
      </c>
      <c r="F41" s="5" t="s">
        <v>75</v>
      </c>
      <c r="G41" s="5" t="s">
        <v>76</v>
      </c>
      <c r="H41" s="4">
        <v>37691</v>
      </c>
      <c r="I41" s="3" t="s">
        <v>19</v>
      </c>
      <c r="J41" s="3" t="s">
        <v>34</v>
      </c>
      <c r="K41" s="3" t="s">
        <v>45</v>
      </c>
      <c r="L41" s="7" t="s">
        <v>77</v>
      </c>
      <c r="M41" s="3" t="s">
        <v>78</v>
      </c>
      <c r="N41" s="3">
        <v>322030</v>
      </c>
      <c r="O41" s="6">
        <v>542446930775</v>
      </c>
      <c r="P41" s="3"/>
      <c r="Q41" s="3"/>
      <c r="R41" s="2">
        <v>200</v>
      </c>
      <c r="S41" s="2">
        <v>200</v>
      </c>
      <c r="T41" s="2">
        <v>100</v>
      </c>
      <c r="U41" s="2">
        <v>100</v>
      </c>
      <c r="V41" s="2">
        <v>90</v>
      </c>
      <c r="W41" s="2">
        <v>80</v>
      </c>
      <c r="X41" s="2">
        <v>1200</v>
      </c>
      <c r="Y41" s="2">
        <f t="shared" si="0"/>
        <v>770</v>
      </c>
      <c r="Z41" s="2">
        <f t="shared" si="1"/>
        <v>0</v>
      </c>
      <c r="AA41" s="17">
        <f t="shared" si="2"/>
        <v>64.166666666666671</v>
      </c>
      <c r="AB41" s="2">
        <f t="shared" si="3"/>
        <v>0</v>
      </c>
      <c r="AC41" s="2" t="str">
        <f t="shared" si="6"/>
        <v>Ist</v>
      </c>
      <c r="AD41" s="2">
        <f t="shared" si="4"/>
        <v>25</v>
      </c>
      <c r="AE41" s="18" t="str">
        <f t="shared" si="5"/>
        <v>Pass</v>
      </c>
      <c r="AF41" s="36">
        <v>90.175912754860093</v>
      </c>
      <c r="AG41" s="36">
        <v>88.670459933617806</v>
      </c>
      <c r="AH41" s="36">
        <v>88.670459933617806</v>
      </c>
      <c r="AI41" s="36">
        <v>90.175912754860093</v>
      </c>
      <c r="AJ41" s="36">
        <v>88.670459933617806</v>
      </c>
      <c r="AK41" s="2">
        <v>460</v>
      </c>
      <c r="AL41" s="2">
        <v>300</v>
      </c>
      <c r="AM41" s="19">
        <v>43269</v>
      </c>
      <c r="AN41" s="2"/>
    </row>
    <row r="42" spans="1:40" ht="69.95" customHeight="1">
      <c r="A42" s="2">
        <v>1040</v>
      </c>
      <c r="B42" s="3">
        <v>1936</v>
      </c>
      <c r="C42" s="4">
        <v>42598</v>
      </c>
      <c r="D42" s="3" t="s">
        <v>250</v>
      </c>
      <c r="E42" s="5" t="s">
        <v>79</v>
      </c>
      <c r="F42" s="5" t="s">
        <v>80</v>
      </c>
      <c r="G42" s="5" t="s">
        <v>81</v>
      </c>
      <c r="H42" s="4">
        <v>37752</v>
      </c>
      <c r="I42" s="3" t="s">
        <v>19</v>
      </c>
      <c r="J42" s="3" t="s">
        <v>22</v>
      </c>
      <c r="K42" s="3" t="s">
        <v>45</v>
      </c>
      <c r="L42" s="7" t="s">
        <v>82</v>
      </c>
      <c r="M42" s="3" t="s">
        <v>83</v>
      </c>
      <c r="N42" s="3">
        <v>345021</v>
      </c>
      <c r="O42" s="6">
        <v>496899347975</v>
      </c>
      <c r="P42" s="3"/>
      <c r="Q42" s="3">
        <v>9549468049</v>
      </c>
      <c r="R42" s="2">
        <v>200</v>
      </c>
      <c r="S42" s="2">
        <v>200</v>
      </c>
      <c r="T42" s="2">
        <v>100</v>
      </c>
      <c r="U42" s="2">
        <v>100</v>
      </c>
      <c r="V42" s="2">
        <v>90</v>
      </c>
      <c r="W42" s="2">
        <v>80</v>
      </c>
      <c r="X42" s="2">
        <v>1200</v>
      </c>
      <c r="Y42" s="2">
        <f t="shared" si="0"/>
        <v>770</v>
      </c>
      <c r="Z42" s="2">
        <f t="shared" si="1"/>
        <v>0</v>
      </c>
      <c r="AA42" s="17">
        <f t="shared" si="2"/>
        <v>64.166666666666671</v>
      </c>
      <c r="AB42" s="2">
        <f t="shared" si="3"/>
        <v>0</v>
      </c>
      <c r="AC42" s="2" t="str">
        <f t="shared" si="6"/>
        <v>Ist</v>
      </c>
      <c r="AD42" s="2">
        <f t="shared" si="4"/>
        <v>25</v>
      </c>
      <c r="AE42" s="18" t="str">
        <f t="shared" si="5"/>
        <v>Pass</v>
      </c>
      <c r="AF42" s="36">
        <v>90.342816500711294</v>
      </c>
      <c r="AG42" s="36">
        <v>88.795874822190598</v>
      </c>
      <c r="AH42" s="36">
        <v>88.795874822190598</v>
      </c>
      <c r="AI42" s="36">
        <v>90.342816500711294</v>
      </c>
      <c r="AJ42" s="36">
        <v>88.795874822190598</v>
      </c>
      <c r="AK42" s="2">
        <v>460</v>
      </c>
      <c r="AL42" s="2">
        <v>300</v>
      </c>
      <c r="AM42" s="19">
        <v>43270</v>
      </c>
      <c r="AN42" s="2"/>
    </row>
    <row r="43" spans="1:40">
      <c r="A43" s="8"/>
      <c r="B43" s="10"/>
      <c r="C43" s="11"/>
      <c r="D43" s="9"/>
      <c r="E43" s="12"/>
      <c r="F43" s="12"/>
      <c r="G43" s="12"/>
      <c r="H43" s="11"/>
      <c r="I43" s="9"/>
      <c r="J43" s="10"/>
      <c r="K43" s="10"/>
      <c r="L43" s="13"/>
      <c r="M43" s="10"/>
      <c r="N43" s="10"/>
      <c r="O43" s="14"/>
      <c r="P43" s="9"/>
      <c r="Q43" s="10"/>
    </row>
    <row r="44" spans="1:40" ht="15" customHeight="1">
      <c r="G44" t="s">
        <v>192</v>
      </c>
      <c r="H44" t="s">
        <v>191</v>
      </c>
      <c r="I44" s="92" t="s">
        <v>256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</sheetData>
  <dataConsolidate/>
  <mergeCells count="1">
    <mergeCell ref="I44:T44"/>
  </mergeCells>
  <pageMargins left="0.87" right="0.7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22" workbookViewId="0">
      <selection activeCell="I24" sqref="I24"/>
    </sheetView>
  </sheetViews>
  <sheetFormatPr defaultRowHeight="15"/>
  <cols>
    <col min="1" max="1" width="20" customWidth="1"/>
    <col min="2" max="2" width="10.140625" customWidth="1"/>
    <col min="3" max="3" width="11.140625" customWidth="1"/>
    <col min="4" max="4" width="12.28515625" customWidth="1"/>
    <col min="5" max="5" width="17.28515625" customWidth="1"/>
    <col min="6" max="6" width="14.42578125" customWidth="1"/>
  </cols>
  <sheetData>
    <row r="1" spans="1:6">
      <c r="A1" s="73" t="s">
        <v>218</v>
      </c>
      <c r="B1" s="61"/>
      <c r="C1" s="61"/>
      <c r="D1" s="61"/>
      <c r="E1" s="61"/>
      <c r="F1" s="74"/>
    </row>
    <row r="2" spans="1:6">
      <c r="A2" s="75" t="s">
        <v>219</v>
      </c>
      <c r="B2" s="54"/>
      <c r="C2" s="54"/>
      <c r="D2" s="54"/>
      <c r="E2" s="54"/>
      <c r="F2" s="55"/>
    </row>
    <row r="3" spans="1:6" ht="30.75" customHeight="1">
      <c r="A3" s="76"/>
      <c r="B3" s="77"/>
      <c r="C3" s="77"/>
      <c r="D3" s="77"/>
      <c r="E3" s="77"/>
      <c r="F3" s="78"/>
    </row>
    <row r="4" spans="1:6" ht="15.75">
      <c r="A4" s="79" t="s">
        <v>249</v>
      </c>
      <c r="B4" s="80"/>
      <c r="C4" s="81"/>
      <c r="D4" s="37" t="s">
        <v>220</v>
      </c>
      <c r="E4" s="38"/>
      <c r="F4" s="82"/>
    </row>
    <row r="5" spans="1:6" ht="21">
      <c r="A5" s="85" t="s">
        <v>6</v>
      </c>
      <c r="B5" s="38"/>
      <c r="C5" s="33">
        <v>1007</v>
      </c>
      <c r="D5" s="30" t="s">
        <v>246</v>
      </c>
      <c r="E5" s="34">
        <f>VLOOKUP($C$5,DATA!A3:$AN$42,2,0)</f>
        <v>2118</v>
      </c>
      <c r="F5" s="83"/>
    </row>
    <row r="6" spans="1:6" ht="18.75">
      <c r="A6" s="64" t="s">
        <v>221</v>
      </c>
      <c r="B6" s="38"/>
      <c r="C6" s="71" t="str">
        <f>VLOOKUP($C$5,DATA!$A$3:$AN$42,5,0)</f>
        <v>GOPAL</v>
      </c>
      <c r="D6" s="72">
        <f>VLOOKUP($C$5,DATA!$A$3:$AN$42,2,0)</f>
        <v>2118</v>
      </c>
      <c r="E6" s="38">
        <f>VLOOKUP($C$5,DATA!$A$3:$AN$42,2,0)</f>
        <v>2118</v>
      </c>
      <c r="F6" s="83"/>
    </row>
    <row r="7" spans="1:6" ht="15.75">
      <c r="A7" s="64" t="s">
        <v>222</v>
      </c>
      <c r="B7" s="38"/>
      <c r="C7" s="86" t="str">
        <f>VLOOKUP($C$5,DATA!$A$3:$AN$42,6,0)</f>
        <v>CHANDA RAM</v>
      </c>
      <c r="D7" s="87">
        <f>VLOOKUP($C$5,DATA!$A$3:$AN$42,2,0)</f>
        <v>2118</v>
      </c>
      <c r="E7" s="88">
        <f>VLOOKUP($C$5,DATA!$A$3:$AN$42,2,0)</f>
        <v>2118</v>
      </c>
      <c r="F7" s="83"/>
    </row>
    <row r="8" spans="1:6" ht="18.75">
      <c r="A8" s="64" t="s">
        <v>223</v>
      </c>
      <c r="B8" s="38"/>
      <c r="C8" s="71" t="str">
        <f>VLOOKUP($C$5,DATA!$A$3:$AN$42,7,0)</f>
        <v>FOOLI</v>
      </c>
      <c r="D8" s="72">
        <f>VLOOKUP($C$5,DATA!$A$3:$AN$42,2,0)</f>
        <v>2118</v>
      </c>
      <c r="E8" s="38">
        <f>VLOOKUP($C$5,DATA!$A$3:$AN$42,2,0)</f>
        <v>2118</v>
      </c>
      <c r="F8" s="83"/>
    </row>
    <row r="9" spans="1:6" ht="18.75">
      <c r="A9" s="64" t="s">
        <v>224</v>
      </c>
      <c r="B9" s="38"/>
      <c r="C9" s="71" t="str">
        <f>VLOOKUP($C$5,DATA!$A$3:$AN$42,4,0)</f>
        <v>9 "A"</v>
      </c>
      <c r="D9" s="72">
        <f>VLOOKUP($C$5,DATA!$A$3:$AN$42,2,0)</f>
        <v>2118</v>
      </c>
      <c r="E9" s="38">
        <f>VLOOKUP($C$5,DATA!$A$3:$AN$42,2,0)</f>
        <v>2118</v>
      </c>
      <c r="F9" s="84"/>
    </row>
    <row r="10" spans="1:6" ht="18.75" customHeight="1">
      <c r="A10" s="64" t="s">
        <v>247</v>
      </c>
      <c r="B10" s="38"/>
      <c r="C10" s="39">
        <f>VLOOKUP($C$5,DATA!$A$3:$AN$42,15,0)</f>
        <v>664053713616</v>
      </c>
      <c r="D10" s="38">
        <f>VLOOKUP($C$5,DATA!$A$3:$AN$42,2,0)</f>
        <v>2118</v>
      </c>
      <c r="E10" s="31" t="s">
        <v>2</v>
      </c>
      <c r="F10" s="22">
        <f>VLOOKUP($C$5,DATA!$A$3:$AN$42,8,0)</f>
        <v>37437</v>
      </c>
    </row>
    <row r="11" spans="1:6" ht="35.25" customHeight="1">
      <c r="A11" s="40" t="s">
        <v>11</v>
      </c>
      <c r="B11" s="38"/>
      <c r="C11" s="41" t="str">
        <f>VLOOKUP($C$5,DATA!A3:$AN$42,12,0)</f>
        <v>VPO-DEVRA THE-FATEHGARH</v>
      </c>
      <c r="D11" s="42"/>
      <c r="E11" s="42"/>
      <c r="F11" s="43"/>
    </row>
    <row r="12" spans="1:6">
      <c r="A12" s="40" t="s">
        <v>225</v>
      </c>
      <c r="B12" s="38"/>
      <c r="C12" s="70" t="s">
        <v>226</v>
      </c>
      <c r="D12" s="38"/>
      <c r="E12" s="23" t="s">
        <v>227</v>
      </c>
      <c r="F12" s="24" t="s">
        <v>228</v>
      </c>
    </row>
    <row r="13" spans="1:6" ht="18.75">
      <c r="A13" s="64" t="s">
        <v>229</v>
      </c>
      <c r="B13" s="38"/>
      <c r="C13" s="65">
        <v>200</v>
      </c>
      <c r="D13" s="38"/>
      <c r="E13" s="21">
        <f>VLOOKUP($C$5,DATA!$A$3:$AN$42,18,0)</f>
        <v>180</v>
      </c>
      <c r="F13" s="25" t="str">
        <f>IF(E13&gt;=150,"D",IF(E13&gt;72,"_",IF(E13&gt;68,"G","F")))</f>
        <v>D</v>
      </c>
    </row>
    <row r="14" spans="1:6" ht="18.75">
      <c r="A14" s="64" t="s">
        <v>230</v>
      </c>
      <c r="B14" s="38"/>
      <c r="C14" s="65">
        <v>200</v>
      </c>
      <c r="D14" s="38"/>
      <c r="E14" s="21">
        <f>VLOOKUP($C$5,DATA!$A$3:$AN$42,19,0)</f>
        <v>180</v>
      </c>
      <c r="F14" s="25" t="str">
        <f t="shared" ref="F14:F18" si="0">IF(E14&gt;=150,"D",IF(E14&gt;72,"_",IF(E14&gt;68,"G","F")))</f>
        <v>D</v>
      </c>
    </row>
    <row r="15" spans="1:6" ht="18.75">
      <c r="A15" s="64" t="s">
        <v>231</v>
      </c>
      <c r="B15" s="38"/>
      <c r="C15" s="65">
        <v>200</v>
      </c>
      <c r="D15" s="38"/>
      <c r="E15" s="21">
        <f>VLOOKUP($C$5,DATA!$A$3:$AN$42,20,0)</f>
        <v>144</v>
      </c>
      <c r="F15" s="25" t="str">
        <f t="shared" si="0"/>
        <v>_</v>
      </c>
    </row>
    <row r="16" spans="1:6" ht="18.75">
      <c r="A16" s="64" t="s">
        <v>232</v>
      </c>
      <c r="B16" s="38"/>
      <c r="C16" s="65">
        <v>200</v>
      </c>
      <c r="D16" s="38"/>
      <c r="E16" s="21">
        <f>VLOOKUP($C$5,DATA!$A$3:$AN$42,21,0)</f>
        <v>152</v>
      </c>
      <c r="F16" s="25" t="str">
        <f t="shared" si="0"/>
        <v>D</v>
      </c>
    </row>
    <row r="17" spans="1:6" ht="18.75">
      <c r="A17" s="64" t="s">
        <v>233</v>
      </c>
      <c r="B17" s="38"/>
      <c r="C17" s="65">
        <v>200</v>
      </c>
      <c r="D17" s="38"/>
      <c r="E17" s="21">
        <f>VLOOKUP($C$5,DATA!$A$3:$AN$42,22,0)</f>
        <v>93</v>
      </c>
      <c r="F17" s="25" t="str">
        <f t="shared" si="0"/>
        <v>_</v>
      </c>
    </row>
    <row r="18" spans="1:6" ht="18.75">
      <c r="A18" s="64" t="s">
        <v>234</v>
      </c>
      <c r="B18" s="38"/>
      <c r="C18" s="65">
        <v>200</v>
      </c>
      <c r="D18" s="38"/>
      <c r="E18" s="21">
        <f>VLOOKUP($C$5,DATA!$A$3:$AN$42,23,0)</f>
        <v>145</v>
      </c>
      <c r="F18" s="25" t="str">
        <f t="shared" si="0"/>
        <v>_</v>
      </c>
    </row>
    <row r="19" spans="1:6" ht="23.25">
      <c r="A19" s="68" t="s">
        <v>235</v>
      </c>
      <c r="B19" s="38"/>
      <c r="C19" s="69">
        <v>1200</v>
      </c>
      <c r="D19" s="38"/>
      <c r="E19" s="21">
        <f>VLOOKUP($C$5,DATA!$A$3:$AN$42,25,0)</f>
        <v>894</v>
      </c>
      <c r="F19" s="26"/>
    </row>
    <row r="20" spans="1:6" ht="18.75">
      <c r="A20" s="64" t="s">
        <v>212</v>
      </c>
      <c r="B20" s="38"/>
      <c r="C20" s="65">
        <v>100</v>
      </c>
      <c r="D20" s="38"/>
      <c r="E20" s="35">
        <f>VLOOKUP($C$5,DATA!$A$3:$AN$42,32,0)</f>
        <v>80</v>
      </c>
      <c r="F20" s="26" t="str">
        <f>IF(E20&lt;36,"FAIL","_")</f>
        <v>_</v>
      </c>
    </row>
    <row r="21" spans="1:6" ht="18.75">
      <c r="A21" s="64" t="s">
        <v>236</v>
      </c>
      <c r="B21" s="38"/>
      <c r="C21" s="65">
        <v>100</v>
      </c>
      <c r="D21" s="38"/>
      <c r="E21" s="35">
        <f>VLOOKUP($C$5,DATA!$A$3:$AN$42,33,0)</f>
        <v>80</v>
      </c>
      <c r="F21" s="26" t="str">
        <f t="shared" ref="F21:F24" si="1">IF(E21&gt;80,"A",IF(E21&gt;60,"B",IF(E21&gt;40,"C",IF(E21&gt;20,"D","E"))))</f>
        <v>B</v>
      </c>
    </row>
    <row r="22" spans="1:6" ht="18.75">
      <c r="A22" s="64" t="s">
        <v>245</v>
      </c>
      <c r="B22" s="38"/>
      <c r="C22" s="65">
        <v>100</v>
      </c>
      <c r="D22" s="38"/>
      <c r="E22" s="35">
        <f>VLOOKUP($C$5,DATA!$A$3:$AN$42,34,0)</f>
        <v>80</v>
      </c>
      <c r="F22" s="26" t="str">
        <f t="shared" si="1"/>
        <v>B</v>
      </c>
    </row>
    <row r="23" spans="1:6" ht="22.5" customHeight="1">
      <c r="A23" s="67" t="s">
        <v>216</v>
      </c>
      <c r="B23" s="38"/>
      <c r="C23" s="65">
        <v>100</v>
      </c>
      <c r="D23" s="38"/>
      <c r="E23" s="35">
        <f>VLOOKUP($C$5,DATA!$A$3:$AN$42,35,0)</f>
        <v>80</v>
      </c>
      <c r="F23" s="26" t="str">
        <f t="shared" si="1"/>
        <v>B</v>
      </c>
    </row>
    <row r="24" spans="1:6" ht="18.75">
      <c r="A24" s="64" t="s">
        <v>237</v>
      </c>
      <c r="B24" s="38"/>
      <c r="C24" s="65">
        <v>100</v>
      </c>
      <c r="D24" s="38"/>
      <c r="E24" s="35">
        <f>VLOOKUP($C$5,DATA!$A$3:$AN$42,36,0)</f>
        <v>80</v>
      </c>
      <c r="F24" s="26" t="str">
        <f t="shared" si="1"/>
        <v>B</v>
      </c>
    </row>
    <row r="25" spans="1:6" ht="18">
      <c r="A25" s="44" t="s">
        <v>238</v>
      </c>
      <c r="B25" s="38"/>
      <c r="C25" s="66" t="str">
        <f>VLOOKUP($C$5,DATA!$A$3:$AN$42,31,0)</f>
        <v>Pass</v>
      </c>
      <c r="D25" s="38">
        <f>VLOOKUP($C$5,DATA!$A$4:$AN$42,35,0)</f>
        <v>80</v>
      </c>
      <c r="E25" s="27" t="s">
        <v>239</v>
      </c>
      <c r="F25" s="28" t="str">
        <f>VLOOKUP($C$5,DATA!$A$3:$AN$42,29,0)</f>
        <v>Ist</v>
      </c>
    </row>
    <row r="26" spans="1:6" ht="15.75">
      <c r="A26" s="44" t="s">
        <v>240</v>
      </c>
      <c r="B26" s="38"/>
      <c r="C26" s="29">
        <f>VLOOKUP($C$5,DATA!$A$3:$AN$42,27,0)</f>
        <v>74.5</v>
      </c>
      <c r="D26" s="44" t="s">
        <v>241</v>
      </c>
      <c r="E26" s="38"/>
      <c r="F26" s="28">
        <f>VLOOKUP($C$5,DATA!$A$3:$AN$42,30,0)</f>
        <v>3</v>
      </c>
    </row>
    <row r="27" spans="1:6" ht="15.75">
      <c r="A27" s="44" t="s">
        <v>207</v>
      </c>
      <c r="B27" s="38"/>
      <c r="C27" s="28">
        <f>VLOOKUP($C$5,DATA!$A$3:$AN$42,37,0)</f>
        <v>350</v>
      </c>
      <c r="D27" s="44" t="s">
        <v>208</v>
      </c>
      <c r="E27" s="38"/>
      <c r="F27" s="28">
        <f>VLOOKUP($C$5,DATA!$A$3:$AN$42,38,0)</f>
        <v>260</v>
      </c>
    </row>
    <row r="28" spans="1:6">
      <c r="A28" s="45" t="s">
        <v>242</v>
      </c>
      <c r="B28" s="48" t="s">
        <v>243</v>
      </c>
      <c r="C28" s="49"/>
      <c r="D28" s="48" t="s">
        <v>244</v>
      </c>
      <c r="E28" s="54"/>
      <c r="F28" s="55"/>
    </row>
    <row r="29" spans="1:6">
      <c r="A29" s="46"/>
      <c r="B29" s="50"/>
      <c r="C29" s="51"/>
      <c r="D29" s="50"/>
      <c r="E29" s="56"/>
      <c r="F29" s="57"/>
    </row>
    <row r="30" spans="1:6">
      <c r="A30" s="46"/>
      <c r="B30" s="50"/>
      <c r="C30" s="51"/>
      <c r="D30" s="50"/>
      <c r="E30" s="56"/>
      <c r="F30" s="57"/>
    </row>
    <row r="31" spans="1:6" ht="15.75" thickBot="1">
      <c r="A31" s="47"/>
      <c r="B31" s="52"/>
      <c r="C31" s="53"/>
      <c r="D31" s="52"/>
      <c r="E31" s="58"/>
      <c r="F31" s="59"/>
    </row>
    <row r="32" spans="1:6">
      <c r="A32" s="60" t="s">
        <v>209</v>
      </c>
      <c r="B32" s="61"/>
      <c r="C32" s="62"/>
      <c r="D32" s="63">
        <f>VLOOKUP($C$5,DATA!$A$3:$AN$42,39,0)</f>
        <v>43250</v>
      </c>
      <c r="E32" s="61">
        <f>VLOOKUP($C$5,DATA!$A$3:$AN$42,38,0)</f>
        <v>260</v>
      </c>
      <c r="F32" s="62">
        <f>VLOOKUP($C$5,DATA!$A$3:$AN$42,38,0)</f>
        <v>260</v>
      </c>
    </row>
  </sheetData>
  <mergeCells count="55">
    <mergeCell ref="A1:F1"/>
    <mergeCell ref="A2:F3"/>
    <mergeCell ref="A4:C4"/>
    <mergeCell ref="F4:F9"/>
    <mergeCell ref="A5:B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23:B23"/>
    <mergeCell ref="C23:D23"/>
    <mergeCell ref="A18:B18"/>
    <mergeCell ref="C18:D18"/>
    <mergeCell ref="A19:B19"/>
    <mergeCell ref="C19:D19"/>
    <mergeCell ref="A20:B20"/>
    <mergeCell ref="C20:D20"/>
    <mergeCell ref="A28:A31"/>
    <mergeCell ref="B28:C31"/>
    <mergeCell ref="D28:F31"/>
    <mergeCell ref="A32:C32"/>
    <mergeCell ref="D32:F32"/>
    <mergeCell ref="D4:E4"/>
    <mergeCell ref="C10:D10"/>
    <mergeCell ref="A11:B11"/>
    <mergeCell ref="C11:F11"/>
    <mergeCell ref="A27:B27"/>
    <mergeCell ref="D27:E27"/>
    <mergeCell ref="A24:B24"/>
    <mergeCell ref="C24:D24"/>
    <mergeCell ref="A25:B25"/>
    <mergeCell ref="C25:D25"/>
    <mergeCell ref="A26:B26"/>
    <mergeCell ref="D26:E26"/>
    <mergeCell ref="A21:B21"/>
    <mergeCell ref="C21:D21"/>
    <mergeCell ref="A22:B22"/>
    <mergeCell ref="C22:D22"/>
  </mergeCells>
  <dataValidations count="1">
    <dataValidation type="whole" allowBlank="1" showInputMessage="1" showErrorMessage="1" sqref="C5">
      <formula1>1001</formula1>
      <formula2>1040</formula2>
    </dataValidation>
  </dataValidations>
  <pageMargins left="0.25" right="0.27" top="0.75" bottom="0.75" header="0.3" footer="0.3"/>
  <pageSetup paperSize="7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6"/>
  <sheetViews>
    <sheetView tabSelected="1" workbookViewId="0">
      <selection activeCell="M12" sqref="M12"/>
    </sheetView>
  </sheetViews>
  <sheetFormatPr defaultRowHeight="15"/>
  <cols>
    <col min="1" max="1" width="6.140625" customWidth="1"/>
  </cols>
  <sheetData>
    <row r="5" spans="1:9" ht="18.75" customHeight="1">
      <c r="A5" s="91">
        <v>1</v>
      </c>
      <c r="B5" s="90" t="s">
        <v>253</v>
      </c>
      <c r="C5" s="90"/>
      <c r="D5" s="90"/>
      <c r="E5" s="90"/>
      <c r="F5" s="90"/>
      <c r="G5" s="90"/>
      <c r="H5" s="90"/>
      <c r="I5" s="90"/>
    </row>
    <row r="6" spans="1:9" ht="48" customHeight="1">
      <c r="A6" s="91"/>
      <c r="B6" s="90"/>
      <c r="C6" s="90"/>
      <c r="D6" s="90"/>
      <c r="E6" s="90"/>
      <c r="F6" s="90"/>
      <c r="G6" s="90"/>
      <c r="H6" s="90"/>
      <c r="I6" s="90"/>
    </row>
    <row r="7" spans="1:9" ht="15" customHeight="1">
      <c r="A7" s="91">
        <v>2</v>
      </c>
      <c r="B7" s="90" t="s">
        <v>251</v>
      </c>
      <c r="C7" s="90"/>
      <c r="D7" s="90"/>
      <c r="E7" s="90"/>
      <c r="F7" s="90"/>
      <c r="G7" s="90"/>
      <c r="H7" s="90"/>
      <c r="I7" s="90"/>
    </row>
    <row r="8" spans="1:9" ht="27" customHeight="1">
      <c r="A8" s="91"/>
      <c r="B8" s="90"/>
      <c r="C8" s="90"/>
      <c r="D8" s="90"/>
      <c r="E8" s="90"/>
      <c r="F8" s="90"/>
      <c r="G8" s="90"/>
      <c r="H8" s="90"/>
      <c r="I8" s="90"/>
    </row>
    <row r="9" spans="1:9" ht="15" customHeight="1">
      <c r="A9" s="91">
        <v>3</v>
      </c>
      <c r="B9" s="90" t="s">
        <v>252</v>
      </c>
      <c r="C9" s="90"/>
      <c r="D9" s="90"/>
      <c r="E9" s="90"/>
      <c r="F9" s="90"/>
      <c r="G9" s="90"/>
      <c r="H9" s="90"/>
      <c r="I9" s="90"/>
    </row>
    <row r="10" spans="1:9" ht="42" customHeight="1">
      <c r="A10" s="91"/>
      <c r="B10" s="90"/>
      <c r="C10" s="90"/>
      <c r="D10" s="90"/>
      <c r="E10" s="90"/>
      <c r="F10" s="90"/>
      <c r="G10" s="90"/>
      <c r="H10" s="90"/>
      <c r="I10" s="90"/>
    </row>
    <row r="11" spans="1:9" ht="15" customHeight="1">
      <c r="A11" s="91">
        <v>4</v>
      </c>
      <c r="B11" s="90" t="s">
        <v>254</v>
      </c>
      <c r="C11" s="90"/>
      <c r="D11" s="90"/>
      <c r="E11" s="90"/>
      <c r="F11" s="90"/>
      <c r="G11" s="90"/>
      <c r="H11" s="90"/>
      <c r="I11" s="90"/>
    </row>
    <row r="12" spans="1:9" ht="63" customHeight="1">
      <c r="A12" s="91"/>
      <c r="B12" s="90"/>
      <c r="C12" s="90"/>
      <c r="D12" s="90"/>
      <c r="E12" s="90"/>
      <c r="F12" s="90"/>
      <c r="G12" s="90"/>
      <c r="H12" s="90"/>
      <c r="I12" s="90"/>
    </row>
    <row r="13" spans="1:9">
      <c r="A13" s="89">
        <v>5</v>
      </c>
      <c r="B13" s="90" t="s">
        <v>255</v>
      </c>
      <c r="C13" s="90"/>
      <c r="D13" s="90"/>
      <c r="E13" s="90"/>
      <c r="F13" s="90"/>
      <c r="G13" s="90"/>
      <c r="H13" s="90"/>
      <c r="I13" s="90"/>
    </row>
    <row r="14" spans="1:9" ht="39.75" customHeight="1">
      <c r="A14" s="89"/>
      <c r="B14" s="90"/>
      <c r="C14" s="90"/>
      <c r="D14" s="90"/>
      <c r="E14" s="90"/>
      <c r="F14" s="90"/>
      <c r="G14" s="90"/>
      <c r="H14" s="90"/>
      <c r="I14" s="90"/>
    </row>
    <row r="15" spans="1:9">
      <c r="A15" s="89">
        <v>6</v>
      </c>
      <c r="B15" s="93" t="s">
        <v>257</v>
      </c>
      <c r="C15" s="89"/>
      <c r="D15" s="89"/>
      <c r="E15" s="89"/>
      <c r="F15" s="89"/>
      <c r="G15" s="89"/>
      <c r="H15" s="89"/>
      <c r="I15" s="89"/>
    </row>
    <row r="16" spans="1:9">
      <c r="A16" s="89"/>
      <c r="B16" s="89"/>
      <c r="C16" s="89"/>
      <c r="D16" s="89"/>
      <c r="E16" s="89"/>
      <c r="F16" s="89"/>
      <c r="G16" s="89"/>
      <c r="H16" s="89"/>
      <c r="I16" s="89"/>
    </row>
  </sheetData>
  <sheetProtection password="CC2E" sheet="1" objects="1" scenarios="1"/>
  <mergeCells count="12">
    <mergeCell ref="A15:A16"/>
    <mergeCell ref="B15:I16"/>
    <mergeCell ref="A13:A14"/>
    <mergeCell ref="B13:I14"/>
    <mergeCell ref="A5:A6"/>
    <mergeCell ref="B7:I8"/>
    <mergeCell ref="B9:I10"/>
    <mergeCell ref="B11:I12"/>
    <mergeCell ref="A7:A8"/>
    <mergeCell ref="A9:A10"/>
    <mergeCell ref="A11:A12"/>
    <mergeCell ref="B5:I6"/>
  </mergeCells>
  <pageMargins left="0.25" right="0.25" top="0.75" bottom="0.75" header="0.3" footer="0.3"/>
  <pageSetup paperSize="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MARKSHEET</vt:lpstr>
      <vt:lpstr>USE</vt:lpstr>
      <vt:lpstr>MARKSHEET!Print_Area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mkb</cp:lastModifiedBy>
  <cp:lastPrinted>2017-12-30T06:49:54Z</cp:lastPrinted>
  <dcterms:created xsi:type="dcterms:W3CDTF">2017-08-30T13:27:31Z</dcterms:created>
  <dcterms:modified xsi:type="dcterms:W3CDTF">2017-12-30T06:57:22Z</dcterms:modified>
</cp:coreProperties>
</file>