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Arrear Sheet According 7th Pay" sheetId="1" r:id="rId1"/>
    <sheet name="6th Pay" sheetId="2" r:id="rId2"/>
    <sheet name="7th Pay" sheetId="3" r:id="rId3"/>
  </sheets>
  <definedNames>
    <definedName name="_xlnm.Print_Area" localSheetId="1">'6th Pay'!$A$2:$W$185</definedName>
    <definedName name="_xlnm.Print_Area" localSheetId="2">'7th Pay'!$A$1:$W$49</definedName>
    <definedName name="_xlnm.Print_Area" localSheetId="0">'Arrear Sheet According 7th Pay'!$A$2:$W$180</definedName>
  </definedNames>
  <calcPr calcId="124519"/>
</workbook>
</file>

<file path=xl/calcChain.xml><?xml version="1.0" encoding="utf-8"?>
<calcChain xmlns="http://schemas.openxmlformats.org/spreadsheetml/2006/main">
  <c r="F178" i="2"/>
  <c r="S166"/>
  <c r="R166"/>
  <c r="M166"/>
  <c r="Q166" s="1"/>
  <c r="L166"/>
  <c r="K166"/>
  <c r="J166"/>
  <c r="I166"/>
  <c r="G166"/>
  <c r="F166"/>
  <c r="P166" s="1"/>
  <c r="E166"/>
  <c r="O166" s="1"/>
  <c r="D166"/>
  <c r="N166" s="1"/>
  <c r="S153"/>
  <c r="R153"/>
  <c r="M153"/>
  <c r="Q153" s="1"/>
  <c r="L153"/>
  <c r="K153"/>
  <c r="J153"/>
  <c r="I153"/>
  <c r="G153"/>
  <c r="F153"/>
  <c r="P153" s="1"/>
  <c r="E153"/>
  <c r="O153" s="1"/>
  <c r="D153"/>
  <c r="N153" s="1"/>
  <c r="S140"/>
  <c r="R140"/>
  <c r="M140"/>
  <c r="Q140" s="1"/>
  <c r="L140"/>
  <c r="K140"/>
  <c r="J140"/>
  <c r="I140"/>
  <c r="G140"/>
  <c r="F140"/>
  <c r="P140" s="1"/>
  <c r="E140"/>
  <c r="O140" s="1"/>
  <c r="D140"/>
  <c r="N140" s="1"/>
  <c r="S127"/>
  <c r="R127"/>
  <c r="M127"/>
  <c r="Q127" s="1"/>
  <c r="L127"/>
  <c r="K127"/>
  <c r="J127"/>
  <c r="I127"/>
  <c r="G127"/>
  <c r="F127"/>
  <c r="P127" s="1"/>
  <c r="E127"/>
  <c r="O127" s="1"/>
  <c r="D127"/>
  <c r="N127" s="1"/>
  <c r="S114"/>
  <c r="R114"/>
  <c r="M114"/>
  <c r="Q114" s="1"/>
  <c r="L114"/>
  <c r="K114"/>
  <c r="J114"/>
  <c r="I114"/>
  <c r="G114"/>
  <c r="F114"/>
  <c r="P114" s="1"/>
  <c r="E114"/>
  <c r="O114" s="1"/>
  <c r="D114"/>
  <c r="N114" s="1"/>
  <c r="S101"/>
  <c r="R101"/>
  <c r="M101"/>
  <c r="Q101" s="1"/>
  <c r="L101"/>
  <c r="K101"/>
  <c r="J101"/>
  <c r="I101"/>
  <c r="G101"/>
  <c r="F101"/>
  <c r="P101" s="1"/>
  <c r="E101"/>
  <c r="O101" s="1"/>
  <c r="D101"/>
  <c r="N101" s="1"/>
  <c r="S88"/>
  <c r="R88"/>
  <c r="M88"/>
  <c r="Q88" s="1"/>
  <c r="L88"/>
  <c r="K88"/>
  <c r="J88"/>
  <c r="I88"/>
  <c r="G88"/>
  <c r="F88"/>
  <c r="P88" s="1"/>
  <c r="E88"/>
  <c r="O88" s="1"/>
  <c r="D88"/>
  <c r="N88" s="1"/>
  <c r="S75"/>
  <c r="R75"/>
  <c r="M75"/>
  <c r="Q75" s="1"/>
  <c r="L75"/>
  <c r="K75"/>
  <c r="J75"/>
  <c r="I75"/>
  <c r="G75"/>
  <c r="F75"/>
  <c r="P75" s="1"/>
  <c r="E75"/>
  <c r="O75" s="1"/>
  <c r="D75"/>
  <c r="N75" s="1"/>
  <c r="S62"/>
  <c r="R62"/>
  <c r="M62"/>
  <c r="Q62" s="1"/>
  <c r="L62"/>
  <c r="K62"/>
  <c r="J62"/>
  <c r="I62"/>
  <c r="G62"/>
  <c r="F62"/>
  <c r="P62" s="1"/>
  <c r="E62"/>
  <c r="O62" s="1"/>
  <c r="D62"/>
  <c r="N62" s="1"/>
  <c r="S49"/>
  <c r="R49"/>
  <c r="M49"/>
  <c r="Q49" s="1"/>
  <c r="L49"/>
  <c r="K49"/>
  <c r="J49"/>
  <c r="I49"/>
  <c r="G49"/>
  <c r="F49"/>
  <c r="P49" s="1"/>
  <c r="E49"/>
  <c r="O49" s="1"/>
  <c r="D49"/>
  <c r="N49" s="1"/>
  <c r="S36"/>
  <c r="R36"/>
  <c r="M36"/>
  <c r="Q36" s="1"/>
  <c r="L36"/>
  <c r="K36"/>
  <c r="J36"/>
  <c r="I36"/>
  <c r="G36"/>
  <c r="F36"/>
  <c r="P36" s="1"/>
  <c r="E36"/>
  <c r="O36" s="1"/>
  <c r="D36"/>
  <c r="N36" s="1"/>
  <c r="S23"/>
  <c r="R23"/>
  <c r="M23"/>
  <c r="Q23" s="1"/>
  <c r="L23"/>
  <c r="K23"/>
  <c r="J23"/>
  <c r="I23"/>
  <c r="G23"/>
  <c r="F23"/>
  <c r="P23" s="1"/>
  <c r="E23"/>
  <c r="O23" s="1"/>
  <c r="D23"/>
  <c r="N23" s="1"/>
  <c r="H12"/>
  <c r="C12"/>
  <c r="C13" s="1"/>
  <c r="P11"/>
  <c r="M11"/>
  <c r="J11"/>
  <c r="I11"/>
  <c r="E11"/>
  <c r="O11" s="1"/>
  <c r="D11"/>
  <c r="M23" i="1"/>
  <c r="Q23"/>
  <c r="T23" s="1"/>
  <c r="R23"/>
  <c r="S23"/>
  <c r="M36"/>
  <c r="Q36"/>
  <c r="T36" s="1"/>
  <c r="R36"/>
  <c r="S36"/>
  <c r="U36"/>
  <c r="M49"/>
  <c r="Q49"/>
  <c r="T49" s="1"/>
  <c r="R49"/>
  <c r="S49"/>
  <c r="M62"/>
  <c r="Q62"/>
  <c r="T62" s="1"/>
  <c r="R62"/>
  <c r="S62"/>
  <c r="U62"/>
  <c r="M75"/>
  <c r="Q75"/>
  <c r="T75" s="1"/>
  <c r="R75"/>
  <c r="S75"/>
  <c r="M88"/>
  <c r="Q88"/>
  <c r="T88" s="1"/>
  <c r="R88"/>
  <c r="S88"/>
  <c r="M101"/>
  <c r="Q101"/>
  <c r="T101" s="1"/>
  <c r="R101"/>
  <c r="S101"/>
  <c r="M114"/>
  <c r="Q114"/>
  <c r="T114" s="1"/>
  <c r="R114"/>
  <c r="S114"/>
  <c r="U114"/>
  <c r="M127"/>
  <c r="Q127"/>
  <c r="T127" s="1"/>
  <c r="R127"/>
  <c r="S127"/>
  <c r="M140"/>
  <c r="Q140"/>
  <c r="T140" s="1"/>
  <c r="R140"/>
  <c r="S140"/>
  <c r="M153"/>
  <c r="Q153"/>
  <c r="T153" s="1"/>
  <c r="R153"/>
  <c r="S153"/>
  <c r="M166"/>
  <c r="Q166"/>
  <c r="T166" s="1"/>
  <c r="R166"/>
  <c r="S166"/>
  <c r="M11"/>
  <c r="L23"/>
  <c r="L36"/>
  <c r="L49"/>
  <c r="L62"/>
  <c r="L75"/>
  <c r="L88"/>
  <c r="L101"/>
  <c r="L114"/>
  <c r="L127"/>
  <c r="L140"/>
  <c r="L153"/>
  <c r="L166"/>
  <c r="K23"/>
  <c r="K36"/>
  <c r="K49"/>
  <c r="K62"/>
  <c r="K75"/>
  <c r="K88"/>
  <c r="K101"/>
  <c r="K114"/>
  <c r="K127"/>
  <c r="K140"/>
  <c r="K153"/>
  <c r="K166"/>
  <c r="F23"/>
  <c r="F36"/>
  <c r="P36" s="1"/>
  <c r="F49"/>
  <c r="F62"/>
  <c r="P62" s="1"/>
  <c r="F75"/>
  <c r="P75" s="1"/>
  <c r="F88"/>
  <c r="F101"/>
  <c r="P101" s="1"/>
  <c r="F114"/>
  <c r="P114" s="1"/>
  <c r="F127"/>
  <c r="P127" s="1"/>
  <c r="F140"/>
  <c r="P140" s="1"/>
  <c r="F153"/>
  <c r="P153" s="1"/>
  <c r="F166"/>
  <c r="J166"/>
  <c r="J153"/>
  <c r="J140"/>
  <c r="J127"/>
  <c r="J114"/>
  <c r="J101"/>
  <c r="J88"/>
  <c r="J75"/>
  <c r="J62"/>
  <c r="J49"/>
  <c r="J36"/>
  <c r="J23"/>
  <c r="J11"/>
  <c r="I166"/>
  <c r="I153"/>
  <c r="I140"/>
  <c r="I127"/>
  <c r="I114"/>
  <c r="I101"/>
  <c r="I88"/>
  <c r="I75"/>
  <c r="I62"/>
  <c r="I49"/>
  <c r="I36"/>
  <c r="I23"/>
  <c r="G23"/>
  <c r="G36"/>
  <c r="G49"/>
  <c r="G62"/>
  <c r="G75"/>
  <c r="G88"/>
  <c r="G101"/>
  <c r="G114"/>
  <c r="G127"/>
  <c r="G140"/>
  <c r="G153"/>
  <c r="G166"/>
  <c r="D166"/>
  <c r="N166" s="1"/>
  <c r="D153"/>
  <c r="N153" s="1"/>
  <c r="D140"/>
  <c r="N140" s="1"/>
  <c r="D127"/>
  <c r="N127" s="1"/>
  <c r="D114"/>
  <c r="N114" s="1"/>
  <c r="D101"/>
  <c r="N101" s="1"/>
  <c r="D88"/>
  <c r="N88" s="1"/>
  <c r="D75"/>
  <c r="N75" s="1"/>
  <c r="D62"/>
  <c r="N62" s="1"/>
  <c r="D49"/>
  <c r="N49" s="1"/>
  <c r="D36"/>
  <c r="N36" s="1"/>
  <c r="D23"/>
  <c r="N23" s="1"/>
  <c r="I11"/>
  <c r="L11" s="1"/>
  <c r="D11"/>
  <c r="U140" l="1"/>
  <c r="U75"/>
  <c r="U49"/>
  <c r="U23"/>
  <c r="D12" i="2"/>
  <c r="F12"/>
  <c r="C14"/>
  <c r="F13"/>
  <c r="D13"/>
  <c r="G13" s="1"/>
  <c r="E13"/>
  <c r="T23"/>
  <c r="U23"/>
  <c r="T49"/>
  <c r="U49"/>
  <c r="T75"/>
  <c r="U75"/>
  <c r="U36"/>
  <c r="T36"/>
  <c r="U62"/>
  <c r="T62"/>
  <c r="U88"/>
  <c r="T88"/>
  <c r="T101"/>
  <c r="U101"/>
  <c r="T127"/>
  <c r="U127"/>
  <c r="G11"/>
  <c r="J12"/>
  <c r="U114"/>
  <c r="T114"/>
  <c r="U140"/>
  <c r="T140"/>
  <c r="L11"/>
  <c r="N11"/>
  <c r="E12"/>
  <c r="O12" s="1"/>
  <c r="I12"/>
  <c r="N12" s="1"/>
  <c r="K12"/>
  <c r="M12"/>
  <c r="H13"/>
  <c r="T153"/>
  <c r="U153"/>
  <c r="U166"/>
  <c r="T166"/>
  <c r="U153" i="1"/>
  <c r="U127"/>
  <c r="U101"/>
  <c r="P49"/>
  <c r="U166"/>
  <c r="P166"/>
  <c r="P88"/>
  <c r="P23"/>
  <c r="U88"/>
  <c r="G12" i="2" l="1"/>
  <c r="E14"/>
  <c r="C15"/>
  <c r="F14"/>
  <c r="D14"/>
  <c r="L12"/>
  <c r="Q11"/>
  <c r="J13"/>
  <c r="O13" s="1"/>
  <c r="H14"/>
  <c r="K13"/>
  <c r="P13" s="1"/>
  <c r="I13"/>
  <c r="P12"/>
  <c r="M13"/>
  <c r="N13"/>
  <c r="H12" i="1"/>
  <c r="E23"/>
  <c r="O23" s="1"/>
  <c r="E36"/>
  <c r="O36" s="1"/>
  <c r="E49"/>
  <c r="O49" s="1"/>
  <c r="E62"/>
  <c r="O62" s="1"/>
  <c r="E75"/>
  <c r="O75" s="1"/>
  <c r="E88"/>
  <c r="O88" s="1"/>
  <c r="E101"/>
  <c r="O101" s="1"/>
  <c r="E114"/>
  <c r="O114" s="1"/>
  <c r="E127"/>
  <c r="O127" s="1"/>
  <c r="E140"/>
  <c r="O140" s="1"/>
  <c r="E153"/>
  <c r="O153" s="1"/>
  <c r="E166"/>
  <c r="O166" s="1"/>
  <c r="E11"/>
  <c r="C13"/>
  <c r="C12"/>
  <c r="I9" i="3"/>
  <c r="AA40"/>
  <c r="AA39"/>
  <c r="AA9"/>
  <c r="AA11" s="1"/>
  <c r="AA10"/>
  <c r="H10"/>
  <c r="H9"/>
  <c r="R11"/>
  <c r="I11"/>
  <c r="J11"/>
  <c r="J9"/>
  <c r="D11"/>
  <c r="E11"/>
  <c r="F44"/>
  <c r="J10"/>
  <c r="E10"/>
  <c r="P9"/>
  <c r="G11" i="1" l="1"/>
  <c r="G14" i="2"/>
  <c r="H15"/>
  <c r="K14"/>
  <c r="I14"/>
  <c r="J14"/>
  <c r="R11"/>
  <c r="S11"/>
  <c r="P14"/>
  <c r="C16"/>
  <c r="F15"/>
  <c r="D15"/>
  <c r="M15"/>
  <c r="E15"/>
  <c r="Q13"/>
  <c r="L13"/>
  <c r="N14"/>
  <c r="Q12"/>
  <c r="O14"/>
  <c r="M14"/>
  <c r="H13" i="1"/>
  <c r="J12"/>
  <c r="I12"/>
  <c r="K12"/>
  <c r="D13"/>
  <c r="C14"/>
  <c r="E13"/>
  <c r="M12"/>
  <c r="F12"/>
  <c r="D12"/>
  <c r="E12"/>
  <c r="O12" s="1"/>
  <c r="AA12" i="3"/>
  <c r="C9" s="1"/>
  <c r="D9" s="1"/>
  <c r="I10"/>
  <c r="K10"/>
  <c r="D10"/>
  <c r="L9"/>
  <c r="M10"/>
  <c r="N10"/>
  <c r="F10"/>
  <c r="L10"/>
  <c r="F178" i="1"/>
  <c r="P11"/>
  <c r="O11"/>
  <c r="N11"/>
  <c r="N12" l="1"/>
  <c r="K13"/>
  <c r="P12"/>
  <c r="L12"/>
  <c r="L14" i="2"/>
  <c r="G15"/>
  <c r="T11"/>
  <c r="U11" s="1"/>
  <c r="E16"/>
  <c r="C17"/>
  <c r="F16"/>
  <c r="D16"/>
  <c r="J15"/>
  <c r="H16"/>
  <c r="K15"/>
  <c r="I15"/>
  <c r="L15" s="1"/>
  <c r="Q14"/>
  <c r="P15"/>
  <c r="R12"/>
  <c r="S12"/>
  <c r="T12" s="1"/>
  <c r="R13"/>
  <c r="S13"/>
  <c r="O15"/>
  <c r="J13" i="1"/>
  <c r="O13" s="1"/>
  <c r="I13"/>
  <c r="L13" s="1"/>
  <c r="H14"/>
  <c r="N13"/>
  <c r="K14"/>
  <c r="M13"/>
  <c r="D14"/>
  <c r="E14"/>
  <c r="C15"/>
  <c r="G12"/>
  <c r="Q12"/>
  <c r="F13"/>
  <c r="G13"/>
  <c r="E9" i="3"/>
  <c r="O9" s="1"/>
  <c r="N9"/>
  <c r="M9"/>
  <c r="Q9" s="1"/>
  <c r="R9" s="1"/>
  <c r="F11"/>
  <c r="P10"/>
  <c r="G10"/>
  <c r="O11"/>
  <c r="K11"/>
  <c r="M11"/>
  <c r="O10"/>
  <c r="Q10" s="1"/>
  <c r="R10" s="1"/>
  <c r="H38"/>
  <c r="Q11" i="1"/>
  <c r="S11" l="1"/>
  <c r="G16" i="2"/>
  <c r="N15"/>
  <c r="Q15" s="1"/>
  <c r="T13"/>
  <c r="U13" s="1"/>
  <c r="U12"/>
  <c r="H17"/>
  <c r="M17" s="1"/>
  <c r="K16"/>
  <c r="I16"/>
  <c r="N16" s="1"/>
  <c r="J16"/>
  <c r="C18"/>
  <c r="F17"/>
  <c r="D17"/>
  <c r="E17"/>
  <c r="P16"/>
  <c r="R15"/>
  <c r="S15"/>
  <c r="R14"/>
  <c r="S14"/>
  <c r="O16"/>
  <c r="M16"/>
  <c r="J14" i="1"/>
  <c r="O14" s="1"/>
  <c r="I14"/>
  <c r="L14"/>
  <c r="N14"/>
  <c r="H15"/>
  <c r="M14"/>
  <c r="F14"/>
  <c r="P13"/>
  <c r="Q13" s="1"/>
  <c r="R12"/>
  <c r="S12"/>
  <c r="C16"/>
  <c r="M15"/>
  <c r="D15"/>
  <c r="E15"/>
  <c r="G14"/>
  <c r="G9" i="3"/>
  <c r="S10"/>
  <c r="S9"/>
  <c r="N11"/>
  <c r="I38"/>
  <c r="C38"/>
  <c r="P11"/>
  <c r="G11"/>
  <c r="M38"/>
  <c r="L11"/>
  <c r="J38"/>
  <c r="R11" i="1"/>
  <c r="Q16" i="2" l="1"/>
  <c r="T15"/>
  <c r="U15" s="1"/>
  <c r="L16"/>
  <c r="J17"/>
  <c r="O17" s="1"/>
  <c r="H18"/>
  <c r="K17"/>
  <c r="P17" s="1"/>
  <c r="I17"/>
  <c r="N17" s="1"/>
  <c r="R16"/>
  <c r="S16"/>
  <c r="M18"/>
  <c r="E18"/>
  <c r="C19"/>
  <c r="F18"/>
  <c r="D18"/>
  <c r="T14"/>
  <c r="G17"/>
  <c r="H16" i="1"/>
  <c r="J15"/>
  <c r="O15" s="1"/>
  <c r="I15"/>
  <c r="L15" s="1"/>
  <c r="T12"/>
  <c r="U12" s="1"/>
  <c r="K15"/>
  <c r="F15"/>
  <c r="P14"/>
  <c r="Q14" s="1"/>
  <c r="M16"/>
  <c r="D16"/>
  <c r="R13"/>
  <c r="S13"/>
  <c r="G15"/>
  <c r="T10" i="3"/>
  <c r="U10" s="1"/>
  <c r="D38"/>
  <c r="N38"/>
  <c r="O38"/>
  <c r="E38"/>
  <c r="Q11"/>
  <c r="T9"/>
  <c r="T11" i="1"/>
  <c r="U11" l="1"/>
  <c r="K16"/>
  <c r="N15"/>
  <c r="T16" i="2"/>
  <c r="U16" s="1"/>
  <c r="Q17"/>
  <c r="R17" s="1"/>
  <c r="L17"/>
  <c r="S17"/>
  <c r="U14"/>
  <c r="C20"/>
  <c r="F19"/>
  <c r="D19"/>
  <c r="E19"/>
  <c r="H19"/>
  <c r="K18"/>
  <c r="P18" s="1"/>
  <c r="I18"/>
  <c r="N18" s="1"/>
  <c r="J18"/>
  <c r="O18" s="1"/>
  <c r="G18"/>
  <c r="I16" i="1"/>
  <c r="L16" s="1"/>
  <c r="J16"/>
  <c r="H17"/>
  <c r="K17"/>
  <c r="F16"/>
  <c r="P15"/>
  <c r="Q15" s="1"/>
  <c r="R14"/>
  <c r="S14"/>
  <c r="T13"/>
  <c r="U13" s="1"/>
  <c r="T11" i="3"/>
  <c r="S11"/>
  <c r="U9"/>
  <c r="T14" i="1" l="1"/>
  <c r="U14" s="1"/>
  <c r="N16"/>
  <c r="Q18" i="2"/>
  <c r="S18" s="1"/>
  <c r="T17"/>
  <c r="J19"/>
  <c r="O19" s="1"/>
  <c r="H20"/>
  <c r="M20" s="1"/>
  <c r="K19"/>
  <c r="P19" s="1"/>
  <c r="I19"/>
  <c r="N19" s="1"/>
  <c r="E20"/>
  <c r="C21"/>
  <c r="F20"/>
  <c r="D20"/>
  <c r="M19"/>
  <c r="L18"/>
  <c r="G19"/>
  <c r="H18" i="1"/>
  <c r="J17"/>
  <c r="I17"/>
  <c r="L17" s="1"/>
  <c r="K18"/>
  <c r="P16"/>
  <c r="R15"/>
  <c r="T15" s="1"/>
  <c r="U15" s="1"/>
  <c r="S15"/>
  <c r="U11" i="3"/>
  <c r="K38"/>
  <c r="G20" i="2" l="1"/>
  <c r="R18"/>
  <c r="T18"/>
  <c r="U18" s="1"/>
  <c r="C22"/>
  <c r="F21"/>
  <c r="D21"/>
  <c r="E21"/>
  <c r="G21" s="1"/>
  <c r="U17"/>
  <c r="Q19"/>
  <c r="H21"/>
  <c r="K20"/>
  <c r="P20" s="1"/>
  <c r="I20"/>
  <c r="J20"/>
  <c r="O20" s="1"/>
  <c r="L19"/>
  <c r="H19" i="1"/>
  <c r="I18"/>
  <c r="L18" s="1"/>
  <c r="J18"/>
  <c r="K19"/>
  <c r="G38" i="3"/>
  <c r="F38"/>
  <c r="L38"/>
  <c r="L20" i="2" l="1"/>
  <c r="J21"/>
  <c r="H22"/>
  <c r="K21"/>
  <c r="I21"/>
  <c r="L21" s="1"/>
  <c r="S19"/>
  <c r="R19"/>
  <c r="T19" s="1"/>
  <c r="C24"/>
  <c r="M22"/>
  <c r="E22"/>
  <c r="F22"/>
  <c r="D22"/>
  <c r="P21"/>
  <c r="N20"/>
  <c r="Q20" s="1"/>
  <c r="O21"/>
  <c r="M21"/>
  <c r="N21"/>
  <c r="H20" i="1"/>
  <c r="J19"/>
  <c r="I19"/>
  <c r="L19" s="1"/>
  <c r="K20"/>
  <c r="P38" i="3"/>
  <c r="Q21" i="2" l="1"/>
  <c r="S21" s="1"/>
  <c r="U19"/>
  <c r="R21"/>
  <c r="K22"/>
  <c r="I22"/>
  <c r="N22" s="1"/>
  <c r="H24"/>
  <c r="J22"/>
  <c r="O22" s="1"/>
  <c r="G22"/>
  <c r="R20"/>
  <c r="S20"/>
  <c r="M24"/>
  <c r="E24"/>
  <c r="C25"/>
  <c r="F24"/>
  <c r="P24" s="1"/>
  <c r="D24"/>
  <c r="P22"/>
  <c r="H21" i="1"/>
  <c r="I20"/>
  <c r="L20"/>
  <c r="J20"/>
  <c r="K21"/>
  <c r="S38" i="3"/>
  <c r="R38"/>
  <c r="Q38"/>
  <c r="Q22" i="2" l="1"/>
  <c r="R22" s="1"/>
  <c r="T21"/>
  <c r="U21" s="1"/>
  <c r="T20"/>
  <c r="U20" s="1"/>
  <c r="L22"/>
  <c r="S22"/>
  <c r="H25"/>
  <c r="M25" s="1"/>
  <c r="K24"/>
  <c r="I24"/>
  <c r="J24"/>
  <c r="O24" s="1"/>
  <c r="C26"/>
  <c r="F25"/>
  <c r="P25" s="1"/>
  <c r="D25"/>
  <c r="E25"/>
  <c r="G25" s="1"/>
  <c r="G24"/>
  <c r="H22" i="1"/>
  <c r="J21"/>
  <c r="I21"/>
  <c r="L21" s="1"/>
  <c r="K22"/>
  <c r="T22" i="2" l="1"/>
  <c r="U22" s="1"/>
  <c r="L24"/>
  <c r="E26"/>
  <c r="C27"/>
  <c r="F26"/>
  <c r="P26" s="1"/>
  <c r="D26"/>
  <c r="J25"/>
  <c r="H26"/>
  <c r="K25"/>
  <c r="I25"/>
  <c r="N25" s="1"/>
  <c r="O25"/>
  <c r="N24"/>
  <c r="Q24" s="1"/>
  <c r="H24" i="1"/>
  <c r="I22"/>
  <c r="L22"/>
  <c r="J22"/>
  <c r="T38" i="3"/>
  <c r="U38"/>
  <c r="M40" s="1"/>
  <c r="Q25" i="2" l="1"/>
  <c r="S25" s="1"/>
  <c r="G26"/>
  <c r="R25"/>
  <c r="S24"/>
  <c r="R24"/>
  <c r="H27"/>
  <c r="M27" s="1"/>
  <c r="K26"/>
  <c r="I26"/>
  <c r="L26" s="1"/>
  <c r="J26"/>
  <c r="C28"/>
  <c r="F27"/>
  <c r="P27" s="1"/>
  <c r="D27"/>
  <c r="E27"/>
  <c r="L25"/>
  <c r="N26"/>
  <c r="O26"/>
  <c r="M26"/>
  <c r="H25" i="1"/>
  <c r="I24"/>
  <c r="J24"/>
  <c r="K24"/>
  <c r="K25" s="1"/>
  <c r="T25" i="2" l="1"/>
  <c r="U25" s="1"/>
  <c r="Q26"/>
  <c r="T24"/>
  <c r="U24" s="1"/>
  <c r="J27"/>
  <c r="H28"/>
  <c r="M28" s="1"/>
  <c r="K27"/>
  <c r="I27"/>
  <c r="L27" s="1"/>
  <c r="O27"/>
  <c r="N27"/>
  <c r="Q27" s="1"/>
  <c r="R26"/>
  <c r="S26"/>
  <c r="E28"/>
  <c r="C29"/>
  <c r="F28"/>
  <c r="P28" s="1"/>
  <c r="D28"/>
  <c r="G27"/>
  <c r="H26" i="1"/>
  <c r="J25"/>
  <c r="I25"/>
  <c r="L25" s="1"/>
  <c r="L24"/>
  <c r="K26"/>
  <c r="G28" i="2" l="1"/>
  <c r="T26"/>
  <c r="U26" s="1"/>
  <c r="S27"/>
  <c r="R27"/>
  <c r="C30"/>
  <c r="F29"/>
  <c r="P29" s="1"/>
  <c r="D29"/>
  <c r="E29"/>
  <c r="G29" s="1"/>
  <c r="H29"/>
  <c r="K28"/>
  <c r="I28"/>
  <c r="L28"/>
  <c r="J28"/>
  <c r="N28"/>
  <c r="O28"/>
  <c r="Q28"/>
  <c r="I26" i="1"/>
  <c r="L26" s="1"/>
  <c r="J26"/>
  <c r="H27"/>
  <c r="T27" i="2" l="1"/>
  <c r="U27" s="1"/>
  <c r="J29"/>
  <c r="H30"/>
  <c r="M30" s="1"/>
  <c r="K29"/>
  <c r="I29"/>
  <c r="L29" s="1"/>
  <c r="E30"/>
  <c r="C31"/>
  <c r="F30"/>
  <c r="P30" s="1"/>
  <c r="D30"/>
  <c r="R28"/>
  <c r="S28"/>
  <c r="O29"/>
  <c r="M29"/>
  <c r="N29"/>
  <c r="J27" i="1"/>
  <c r="I27"/>
  <c r="H28"/>
  <c r="K27"/>
  <c r="L27" l="1"/>
  <c r="T28" i="2"/>
  <c r="U28" s="1"/>
  <c r="H31"/>
  <c r="K30"/>
  <c r="I30"/>
  <c r="N30" s="1"/>
  <c r="J30"/>
  <c r="Q29"/>
  <c r="O30"/>
  <c r="C32"/>
  <c r="F31"/>
  <c r="P31" s="1"/>
  <c r="D31"/>
  <c r="M31"/>
  <c r="E31"/>
  <c r="G30"/>
  <c r="H29" i="1"/>
  <c r="I28"/>
  <c r="J28"/>
  <c r="K28"/>
  <c r="K29" s="1"/>
  <c r="C17"/>
  <c r="E16"/>
  <c r="Q30" i="2" l="1"/>
  <c r="R30" s="1"/>
  <c r="L30"/>
  <c r="S30"/>
  <c r="J31"/>
  <c r="H32"/>
  <c r="K31"/>
  <c r="I31"/>
  <c r="N31" s="1"/>
  <c r="O31"/>
  <c r="M32"/>
  <c r="E32"/>
  <c r="C33"/>
  <c r="F32"/>
  <c r="P32" s="1"/>
  <c r="D32"/>
  <c r="R29"/>
  <c r="S29"/>
  <c r="G31"/>
  <c r="H30" i="1"/>
  <c r="K30" s="1"/>
  <c r="J29"/>
  <c r="I29"/>
  <c r="L28"/>
  <c r="M17"/>
  <c r="D17"/>
  <c r="F17"/>
  <c r="O16"/>
  <c r="G16"/>
  <c r="C18"/>
  <c r="E17"/>
  <c r="O17" s="1"/>
  <c r="G32" i="2" l="1"/>
  <c r="Q31"/>
  <c r="T29"/>
  <c r="U29" s="1"/>
  <c r="T30"/>
  <c r="U30" s="1"/>
  <c r="S31"/>
  <c r="R31"/>
  <c r="C34"/>
  <c r="F33"/>
  <c r="P33" s="1"/>
  <c r="D33"/>
  <c r="E33"/>
  <c r="G33" s="1"/>
  <c r="H33"/>
  <c r="K32"/>
  <c r="I32"/>
  <c r="J32"/>
  <c r="O32" s="1"/>
  <c r="L31"/>
  <c r="N32"/>
  <c r="L29" i="1"/>
  <c r="H31"/>
  <c r="I30"/>
  <c r="L30" s="1"/>
  <c r="J30"/>
  <c r="M18"/>
  <c r="D18"/>
  <c r="F18"/>
  <c r="P17"/>
  <c r="Q16"/>
  <c r="N17"/>
  <c r="G17"/>
  <c r="E18"/>
  <c r="O18" s="1"/>
  <c r="C19"/>
  <c r="Q32" i="2" l="1"/>
  <c r="R32" s="1"/>
  <c r="L32"/>
  <c r="T31"/>
  <c r="U31" s="1"/>
  <c r="J33"/>
  <c r="H34"/>
  <c r="M34" s="1"/>
  <c r="K33"/>
  <c r="I33"/>
  <c r="E34"/>
  <c r="C35"/>
  <c r="F34"/>
  <c r="P34" s="1"/>
  <c r="D34"/>
  <c r="O33"/>
  <c r="M33"/>
  <c r="N33"/>
  <c r="H32" i="1"/>
  <c r="J31"/>
  <c r="I31"/>
  <c r="L31" s="1"/>
  <c r="K31"/>
  <c r="M19"/>
  <c r="D19"/>
  <c r="Q17"/>
  <c r="R16"/>
  <c r="S16"/>
  <c r="T16" s="1"/>
  <c r="N18"/>
  <c r="G18"/>
  <c r="F19"/>
  <c r="P18"/>
  <c r="Q18" s="1"/>
  <c r="E19"/>
  <c r="O19" s="1"/>
  <c r="C20"/>
  <c r="T32" i="2" l="1"/>
  <c r="U32" s="1"/>
  <c r="S32"/>
  <c r="L33"/>
  <c r="H35"/>
  <c r="K34"/>
  <c r="I34"/>
  <c r="L34"/>
  <c r="J34"/>
  <c r="Q33"/>
  <c r="N34"/>
  <c r="O34"/>
  <c r="Q34" s="1"/>
  <c r="F35"/>
  <c r="P35" s="1"/>
  <c r="D35"/>
  <c r="C37"/>
  <c r="M35"/>
  <c r="E35"/>
  <c r="G34"/>
  <c r="K32" i="1"/>
  <c r="H33"/>
  <c r="I32"/>
  <c r="L32" s="1"/>
  <c r="J32"/>
  <c r="U16"/>
  <c r="M20"/>
  <c r="D20"/>
  <c r="N20" s="1"/>
  <c r="R18"/>
  <c r="S18"/>
  <c r="F20"/>
  <c r="P19"/>
  <c r="N19"/>
  <c r="G19"/>
  <c r="R17"/>
  <c r="S17"/>
  <c r="C21"/>
  <c r="E20"/>
  <c r="O20" s="1"/>
  <c r="G20" l="1"/>
  <c r="T17"/>
  <c r="U17" s="1"/>
  <c r="S34" i="2"/>
  <c r="R34"/>
  <c r="C38"/>
  <c r="F37"/>
  <c r="P37" s="1"/>
  <c r="D37"/>
  <c r="E37"/>
  <c r="H37"/>
  <c r="J35"/>
  <c r="O35" s="1"/>
  <c r="K35"/>
  <c r="I35"/>
  <c r="L35" s="1"/>
  <c r="R33"/>
  <c r="S33"/>
  <c r="G35"/>
  <c r="N35"/>
  <c r="Q35" s="1"/>
  <c r="H34" i="1"/>
  <c r="J33"/>
  <c r="I33"/>
  <c r="K33"/>
  <c r="K34" s="1"/>
  <c r="T18"/>
  <c r="U18" s="1"/>
  <c r="M21"/>
  <c r="D21"/>
  <c r="F21"/>
  <c r="P20"/>
  <c r="Q20" s="1"/>
  <c r="Q19"/>
  <c r="E21"/>
  <c r="O21" s="1"/>
  <c r="C22"/>
  <c r="L33" l="1"/>
  <c r="G37" i="2"/>
  <c r="T33"/>
  <c r="U33" s="1"/>
  <c r="T34"/>
  <c r="U34" s="1"/>
  <c r="R35"/>
  <c r="S35"/>
  <c r="J37"/>
  <c r="H38"/>
  <c r="M38" s="1"/>
  <c r="K37"/>
  <c r="I37"/>
  <c r="L37" s="1"/>
  <c r="E38"/>
  <c r="C39"/>
  <c r="F38"/>
  <c r="P38" s="1"/>
  <c r="D38"/>
  <c r="O37"/>
  <c r="M37"/>
  <c r="N37"/>
  <c r="H35" i="1"/>
  <c r="I34"/>
  <c r="L34"/>
  <c r="J34"/>
  <c r="R20"/>
  <c r="T20" s="1"/>
  <c r="U20" s="1"/>
  <c r="S20"/>
  <c r="M22"/>
  <c r="D22"/>
  <c r="N22" s="1"/>
  <c r="N21"/>
  <c r="S19"/>
  <c r="R19"/>
  <c r="F22"/>
  <c r="P22" s="1"/>
  <c r="P21"/>
  <c r="G21"/>
  <c r="E22"/>
  <c r="O22" s="1"/>
  <c r="C24"/>
  <c r="T35" i="2" l="1"/>
  <c r="U35" s="1"/>
  <c r="H39"/>
  <c r="K38"/>
  <c r="I38"/>
  <c r="L38"/>
  <c r="J38"/>
  <c r="Q37"/>
  <c r="N38"/>
  <c r="O38"/>
  <c r="Q38" s="1"/>
  <c r="C40"/>
  <c r="F39"/>
  <c r="P39" s="1"/>
  <c r="D39"/>
  <c r="M39"/>
  <c r="E39"/>
  <c r="G38"/>
  <c r="H37" i="1"/>
  <c r="J35"/>
  <c r="I35"/>
  <c r="K35"/>
  <c r="Q21"/>
  <c r="Q22"/>
  <c r="M24"/>
  <c r="F24"/>
  <c r="P24" s="1"/>
  <c r="D24"/>
  <c r="T19"/>
  <c r="G22"/>
  <c r="E24"/>
  <c r="O24" s="1"/>
  <c r="C25"/>
  <c r="L35" l="1"/>
  <c r="G39" i="2"/>
  <c r="S38"/>
  <c r="R38"/>
  <c r="J39"/>
  <c r="H40"/>
  <c r="K39"/>
  <c r="I39"/>
  <c r="L39" s="1"/>
  <c r="O39"/>
  <c r="N39"/>
  <c r="Q39" s="1"/>
  <c r="M40"/>
  <c r="E40"/>
  <c r="C41"/>
  <c r="F40"/>
  <c r="P40" s="1"/>
  <c r="D40"/>
  <c r="R37"/>
  <c r="T37" s="1"/>
  <c r="U37" s="1"/>
  <c r="S37"/>
  <c r="H38" i="1"/>
  <c r="K37"/>
  <c r="K38" s="1"/>
  <c r="J37"/>
  <c r="I37"/>
  <c r="L37" s="1"/>
  <c r="S21"/>
  <c r="R21"/>
  <c r="M25"/>
  <c r="D25"/>
  <c r="N25" s="1"/>
  <c r="F25"/>
  <c r="U19"/>
  <c r="N24"/>
  <c r="R22"/>
  <c r="S22"/>
  <c r="G24"/>
  <c r="E25"/>
  <c r="O25" s="1"/>
  <c r="C26"/>
  <c r="G40" i="2" l="1"/>
  <c r="T38"/>
  <c r="U38" s="1"/>
  <c r="S39"/>
  <c r="R39"/>
  <c r="C42"/>
  <c r="F41"/>
  <c r="P41" s="1"/>
  <c r="D41"/>
  <c r="E41"/>
  <c r="G41" s="1"/>
  <c r="H41"/>
  <c r="K40"/>
  <c r="I40"/>
  <c r="J40"/>
  <c r="O40" s="1"/>
  <c r="H39" i="1"/>
  <c r="I38"/>
  <c r="L38"/>
  <c r="J38"/>
  <c r="K39"/>
  <c r="T22"/>
  <c r="U22" s="1"/>
  <c r="F26"/>
  <c r="P25"/>
  <c r="G25"/>
  <c r="M26"/>
  <c r="D26"/>
  <c r="C27"/>
  <c r="T21"/>
  <c r="Q25"/>
  <c r="Q24"/>
  <c r="E26"/>
  <c r="O26" s="1"/>
  <c r="L40" i="2" l="1"/>
  <c r="T39"/>
  <c r="U39" s="1"/>
  <c r="J41"/>
  <c r="H42"/>
  <c r="M42" s="1"/>
  <c r="K41"/>
  <c r="I41"/>
  <c r="L41" s="1"/>
  <c r="E42"/>
  <c r="C43"/>
  <c r="F42"/>
  <c r="P42" s="1"/>
  <c r="D42"/>
  <c r="N40"/>
  <c r="Q40" s="1"/>
  <c r="O41"/>
  <c r="M41"/>
  <c r="Q41" s="1"/>
  <c r="N41"/>
  <c r="J39" i="1"/>
  <c r="I39"/>
  <c r="H40"/>
  <c r="R24"/>
  <c r="S24"/>
  <c r="N26"/>
  <c r="F27"/>
  <c r="P26"/>
  <c r="M27"/>
  <c r="D27"/>
  <c r="N27" s="1"/>
  <c r="S25"/>
  <c r="R25"/>
  <c r="U21"/>
  <c r="G26"/>
  <c r="E27"/>
  <c r="O27" s="1"/>
  <c r="C28"/>
  <c r="Q26" l="1"/>
  <c r="T24"/>
  <c r="L39"/>
  <c r="H43" i="2"/>
  <c r="K42"/>
  <c r="I42"/>
  <c r="J42"/>
  <c r="N42"/>
  <c r="O42"/>
  <c r="Q42"/>
  <c r="R41"/>
  <c r="S41"/>
  <c r="R40"/>
  <c r="S40"/>
  <c r="C44"/>
  <c r="F43"/>
  <c r="P43" s="1"/>
  <c r="D43"/>
  <c r="M43"/>
  <c r="E43"/>
  <c r="G42"/>
  <c r="I40" i="1"/>
  <c r="L40" s="1"/>
  <c r="J40"/>
  <c r="H41"/>
  <c r="K40"/>
  <c r="U24"/>
  <c r="M28"/>
  <c r="D28"/>
  <c r="N28" s="1"/>
  <c r="R26"/>
  <c r="S26"/>
  <c r="F28"/>
  <c r="P27"/>
  <c r="Q27" s="1"/>
  <c r="T25"/>
  <c r="U25" s="1"/>
  <c r="G27"/>
  <c r="E28"/>
  <c r="O28" s="1"/>
  <c r="C29"/>
  <c r="T26" l="1"/>
  <c r="U26" s="1"/>
  <c r="K41"/>
  <c r="G43" i="2"/>
  <c r="T40"/>
  <c r="U40" s="1"/>
  <c r="L42"/>
  <c r="T41"/>
  <c r="U41" s="1"/>
  <c r="E44"/>
  <c r="C45"/>
  <c r="F44"/>
  <c r="P44" s="1"/>
  <c r="D44"/>
  <c r="G44" s="1"/>
  <c r="J43"/>
  <c r="H44"/>
  <c r="K43"/>
  <c r="I43"/>
  <c r="L43" s="1"/>
  <c r="S42"/>
  <c r="R42"/>
  <c r="T42" s="1"/>
  <c r="U42" s="1"/>
  <c r="O43"/>
  <c r="N43"/>
  <c r="Q43" s="1"/>
  <c r="H42" i="1"/>
  <c r="K42" s="1"/>
  <c r="J41"/>
  <c r="I41"/>
  <c r="L41" s="1"/>
  <c r="M29"/>
  <c r="D29"/>
  <c r="N29" s="1"/>
  <c r="S27"/>
  <c r="R27"/>
  <c r="F29"/>
  <c r="P28"/>
  <c r="Q28" s="1"/>
  <c r="G28"/>
  <c r="E29"/>
  <c r="O29" s="1"/>
  <c r="C30"/>
  <c r="R43" i="2" l="1"/>
  <c r="T43" s="1"/>
  <c r="U43" s="1"/>
  <c r="S43"/>
  <c r="H45"/>
  <c r="K44"/>
  <c r="I44"/>
  <c r="L44" s="1"/>
  <c r="J44"/>
  <c r="C46"/>
  <c r="F45"/>
  <c r="P45" s="1"/>
  <c r="D45"/>
  <c r="M45"/>
  <c r="E45"/>
  <c r="G45" s="1"/>
  <c r="O44"/>
  <c r="M44"/>
  <c r="H43" i="1"/>
  <c r="K43" s="1"/>
  <c r="I42"/>
  <c r="J42"/>
  <c r="R28"/>
  <c r="S28"/>
  <c r="F30"/>
  <c r="P29"/>
  <c r="Q29" s="1"/>
  <c r="T27"/>
  <c r="U27" s="1"/>
  <c r="M30"/>
  <c r="D30"/>
  <c r="N30" s="1"/>
  <c r="G29"/>
  <c r="E30"/>
  <c r="O30" s="1"/>
  <c r="C31"/>
  <c r="L42" l="1"/>
  <c r="N44" i="2"/>
  <c r="Q44" s="1"/>
  <c r="J45"/>
  <c r="H46"/>
  <c r="M46" s="1"/>
  <c r="K45"/>
  <c r="I45"/>
  <c r="O45"/>
  <c r="N45"/>
  <c r="Q45" s="1"/>
  <c r="E46"/>
  <c r="C47"/>
  <c r="F46"/>
  <c r="P46" s="1"/>
  <c r="D46"/>
  <c r="K44" i="1"/>
  <c r="H44"/>
  <c r="J43"/>
  <c r="I43"/>
  <c r="T28"/>
  <c r="U28" s="1"/>
  <c r="M31"/>
  <c r="D31"/>
  <c r="N31" s="1"/>
  <c r="S29"/>
  <c r="R29"/>
  <c r="F31"/>
  <c r="P30"/>
  <c r="Q30" s="1"/>
  <c r="G30"/>
  <c r="E31"/>
  <c r="O31" s="1"/>
  <c r="C32"/>
  <c r="L43" l="1"/>
  <c r="S44" i="2"/>
  <c r="T44" s="1"/>
  <c r="U44" s="1"/>
  <c r="R44"/>
  <c r="L45"/>
  <c r="S45"/>
  <c r="R45"/>
  <c r="C48"/>
  <c r="F47"/>
  <c r="P47" s="1"/>
  <c r="D47"/>
  <c r="G47"/>
  <c r="E47"/>
  <c r="H47"/>
  <c r="K46"/>
  <c r="I46"/>
  <c r="N46" s="1"/>
  <c r="Q46" s="1"/>
  <c r="J46"/>
  <c r="G46"/>
  <c r="O46"/>
  <c r="H45" i="1"/>
  <c r="K45" s="1"/>
  <c r="I44"/>
  <c r="J44"/>
  <c r="R30"/>
  <c r="S30"/>
  <c r="M32"/>
  <c r="D32"/>
  <c r="N32" s="1"/>
  <c r="F32"/>
  <c r="P31"/>
  <c r="Q31" s="1"/>
  <c r="T29"/>
  <c r="U29" s="1"/>
  <c r="G31"/>
  <c r="E32"/>
  <c r="O32" s="1"/>
  <c r="C33"/>
  <c r="L44" l="1"/>
  <c r="T45" i="2"/>
  <c r="U45" s="1"/>
  <c r="L46"/>
  <c r="R46"/>
  <c r="S46"/>
  <c r="J47"/>
  <c r="H48"/>
  <c r="K47"/>
  <c r="I47"/>
  <c r="C50"/>
  <c r="M48"/>
  <c r="E48"/>
  <c r="F48"/>
  <c r="P48" s="1"/>
  <c r="D48"/>
  <c r="O47"/>
  <c r="M47"/>
  <c r="N47"/>
  <c r="H46" i="1"/>
  <c r="K46" s="1"/>
  <c r="J45"/>
  <c r="I45"/>
  <c r="L45" s="1"/>
  <c r="T30"/>
  <c r="U30" s="1"/>
  <c r="S31"/>
  <c r="R31"/>
  <c r="G32"/>
  <c r="M33"/>
  <c r="D33"/>
  <c r="N33" s="1"/>
  <c r="F33"/>
  <c r="P32"/>
  <c r="Q32" s="1"/>
  <c r="E33"/>
  <c r="O33" s="1"/>
  <c r="C34"/>
  <c r="L47" i="2" l="1"/>
  <c r="T46"/>
  <c r="U46" s="1"/>
  <c r="K48"/>
  <c r="I48"/>
  <c r="H50"/>
  <c r="J48"/>
  <c r="L48" s="1"/>
  <c r="Q47"/>
  <c r="N48"/>
  <c r="G48"/>
  <c r="M50"/>
  <c r="E50"/>
  <c r="C51"/>
  <c r="F50"/>
  <c r="P50" s="1"/>
  <c r="D50"/>
  <c r="G50" s="1"/>
  <c r="H47" i="1"/>
  <c r="K47" s="1"/>
  <c r="I46"/>
  <c r="L46" s="1"/>
  <c r="J46"/>
  <c r="F34"/>
  <c r="P33"/>
  <c r="G33"/>
  <c r="Q33"/>
  <c r="M34"/>
  <c r="D34"/>
  <c r="N34" s="1"/>
  <c r="R32"/>
  <c r="S32"/>
  <c r="T31"/>
  <c r="U31" s="1"/>
  <c r="E34"/>
  <c r="O34" s="1"/>
  <c r="C35"/>
  <c r="O48" i="2" l="1"/>
  <c r="Q48" s="1"/>
  <c r="C52"/>
  <c r="F51"/>
  <c r="P51" s="1"/>
  <c r="D51"/>
  <c r="E51"/>
  <c r="H51"/>
  <c r="K50"/>
  <c r="I50"/>
  <c r="J50"/>
  <c r="S48"/>
  <c r="R48"/>
  <c r="T48" s="1"/>
  <c r="U48" s="1"/>
  <c r="R47"/>
  <c r="S47"/>
  <c r="N50"/>
  <c r="O50"/>
  <c r="Q50" s="1"/>
  <c r="H48" i="1"/>
  <c r="K48" s="1"/>
  <c r="J47"/>
  <c r="I47"/>
  <c r="L47" s="1"/>
  <c r="T32"/>
  <c r="U32" s="1"/>
  <c r="F35"/>
  <c r="P35" s="1"/>
  <c r="P34"/>
  <c r="Q34"/>
  <c r="M35"/>
  <c r="D35"/>
  <c r="N35" s="1"/>
  <c r="S33"/>
  <c r="R33"/>
  <c r="G34"/>
  <c r="E35"/>
  <c r="O35" s="1"/>
  <c r="C37"/>
  <c r="Q35" l="1"/>
  <c r="S35" s="1"/>
  <c r="G51" i="2"/>
  <c r="T47"/>
  <c r="U47" s="1"/>
  <c r="L50"/>
  <c r="R50"/>
  <c r="S50"/>
  <c r="J51"/>
  <c r="H52"/>
  <c r="M52" s="1"/>
  <c r="K51"/>
  <c r="I51"/>
  <c r="L51" s="1"/>
  <c r="E52"/>
  <c r="C53"/>
  <c r="F52"/>
  <c r="P52" s="1"/>
  <c r="D52"/>
  <c r="O51"/>
  <c r="M51"/>
  <c r="N51"/>
  <c r="H50" i="1"/>
  <c r="I48"/>
  <c r="L48" s="1"/>
  <c r="J48"/>
  <c r="R35"/>
  <c r="M37"/>
  <c r="F37"/>
  <c r="D37"/>
  <c r="N37" s="1"/>
  <c r="R34"/>
  <c r="S34"/>
  <c r="T35"/>
  <c r="U35" s="1"/>
  <c r="T33"/>
  <c r="U33" s="1"/>
  <c r="G35"/>
  <c r="E37"/>
  <c r="O37" s="1"/>
  <c r="C38"/>
  <c r="T34" l="1"/>
  <c r="U34" s="1"/>
  <c r="T50" i="2"/>
  <c r="U50" s="1"/>
  <c r="H53"/>
  <c r="M53" s="1"/>
  <c r="K52"/>
  <c r="I52"/>
  <c r="J52"/>
  <c r="Q51"/>
  <c r="O52"/>
  <c r="C54"/>
  <c r="F53"/>
  <c r="P53" s="1"/>
  <c r="D53"/>
  <c r="E53"/>
  <c r="G52"/>
  <c r="H51" i="1"/>
  <c r="I50"/>
  <c r="J50"/>
  <c r="K50"/>
  <c r="K51" s="1"/>
  <c r="M38"/>
  <c r="D38"/>
  <c r="N38" s="1"/>
  <c r="G37"/>
  <c r="F38"/>
  <c r="P38" s="1"/>
  <c r="P37"/>
  <c r="Q37" s="1"/>
  <c r="C39"/>
  <c r="E38"/>
  <c r="O38" s="1"/>
  <c r="L52" i="2" l="1"/>
  <c r="N52"/>
  <c r="Q52" s="1"/>
  <c r="S52"/>
  <c r="R52"/>
  <c r="J53"/>
  <c r="H54"/>
  <c r="K53"/>
  <c r="I53"/>
  <c r="O53"/>
  <c r="N53"/>
  <c r="M54"/>
  <c r="E54"/>
  <c r="C55"/>
  <c r="F54"/>
  <c r="P54" s="1"/>
  <c r="D54"/>
  <c r="G54" s="1"/>
  <c r="R51"/>
  <c r="S51"/>
  <c r="G53"/>
  <c r="H52" i="1"/>
  <c r="J51"/>
  <c r="I51"/>
  <c r="L51" s="1"/>
  <c r="K52"/>
  <c r="L50"/>
  <c r="R37"/>
  <c r="S37"/>
  <c r="M39"/>
  <c r="D39"/>
  <c r="N39" s="1"/>
  <c r="F39"/>
  <c r="C40"/>
  <c r="Q38"/>
  <c r="G38"/>
  <c r="E39"/>
  <c r="O39" s="1"/>
  <c r="T37" l="1"/>
  <c r="U37" s="1"/>
  <c r="T51" i="2"/>
  <c r="U51" s="1"/>
  <c r="Q53"/>
  <c r="L53"/>
  <c r="T52"/>
  <c r="U52" s="1"/>
  <c r="S53"/>
  <c r="R53"/>
  <c r="C56"/>
  <c r="F55"/>
  <c r="P55" s="1"/>
  <c r="D55"/>
  <c r="E55"/>
  <c r="H55"/>
  <c r="K54"/>
  <c r="I54"/>
  <c r="J54"/>
  <c r="O54" s="1"/>
  <c r="I52" i="1"/>
  <c r="L52"/>
  <c r="J52"/>
  <c r="H53"/>
  <c r="R38"/>
  <c r="S38"/>
  <c r="G39"/>
  <c r="M40"/>
  <c r="D40"/>
  <c r="N40" s="1"/>
  <c r="F40"/>
  <c r="P39"/>
  <c r="Q39" s="1"/>
  <c r="C41"/>
  <c r="E40"/>
  <c r="O40" s="1"/>
  <c r="T38" l="1"/>
  <c r="U38" s="1"/>
  <c r="G55" i="2"/>
  <c r="L54"/>
  <c r="T53"/>
  <c r="U53" s="1"/>
  <c r="J55"/>
  <c r="H56"/>
  <c r="M56" s="1"/>
  <c r="K55"/>
  <c r="I55"/>
  <c r="E56"/>
  <c r="C57"/>
  <c r="F56"/>
  <c r="P56" s="1"/>
  <c r="D56"/>
  <c r="N54"/>
  <c r="Q54" s="1"/>
  <c r="O55"/>
  <c r="M55"/>
  <c r="N55"/>
  <c r="J53" i="1"/>
  <c r="I53"/>
  <c r="H54"/>
  <c r="K53"/>
  <c r="K54" s="1"/>
  <c r="F41"/>
  <c r="P40"/>
  <c r="Q40" s="1"/>
  <c r="S39"/>
  <c r="R39"/>
  <c r="M41"/>
  <c r="D41"/>
  <c r="N41" s="1"/>
  <c r="G40"/>
  <c r="E41"/>
  <c r="O41" s="1"/>
  <c r="C42"/>
  <c r="L53" l="1"/>
  <c r="Q55" i="2"/>
  <c r="L55"/>
  <c r="H57"/>
  <c r="K56"/>
  <c r="I56"/>
  <c r="J56"/>
  <c r="N56"/>
  <c r="O56"/>
  <c r="Q56" s="1"/>
  <c r="R55"/>
  <c r="S55"/>
  <c r="R54"/>
  <c r="S54"/>
  <c r="C58"/>
  <c r="F57"/>
  <c r="P57" s="1"/>
  <c r="D57"/>
  <c r="M57"/>
  <c r="E57"/>
  <c r="G57" s="1"/>
  <c r="G56"/>
  <c r="H55" i="1"/>
  <c r="K55" s="1"/>
  <c r="I54"/>
  <c r="J54"/>
  <c r="T39"/>
  <c r="U39" s="1"/>
  <c r="M42"/>
  <c r="D42"/>
  <c r="N42" s="1"/>
  <c r="R40"/>
  <c r="S40"/>
  <c r="F42"/>
  <c r="P41"/>
  <c r="Q41" s="1"/>
  <c r="G41"/>
  <c r="C43"/>
  <c r="E42"/>
  <c r="O42" s="1"/>
  <c r="T40" l="1"/>
  <c r="U40" s="1"/>
  <c r="L54"/>
  <c r="T54" i="2"/>
  <c r="U54" s="1"/>
  <c r="T55"/>
  <c r="U55" s="1"/>
  <c r="L56"/>
  <c r="E58"/>
  <c r="C59"/>
  <c r="F58"/>
  <c r="P58" s="1"/>
  <c r="D58"/>
  <c r="J57"/>
  <c r="H58"/>
  <c r="K57"/>
  <c r="I57"/>
  <c r="S56"/>
  <c r="R56"/>
  <c r="O57"/>
  <c r="K56" i="1"/>
  <c r="H56"/>
  <c r="J55"/>
  <c r="I55"/>
  <c r="M43"/>
  <c r="D43"/>
  <c r="N43" s="1"/>
  <c r="S41"/>
  <c r="R41"/>
  <c r="T41" s="1"/>
  <c r="U41" s="1"/>
  <c r="F43"/>
  <c r="P42"/>
  <c r="Q42" s="1"/>
  <c r="G42"/>
  <c r="E43"/>
  <c r="O43" s="1"/>
  <c r="C44"/>
  <c r="L55" l="1"/>
  <c r="T56" i="2"/>
  <c r="U56" s="1"/>
  <c r="L57"/>
  <c r="G58"/>
  <c r="N57"/>
  <c r="Q57" s="1"/>
  <c r="R57"/>
  <c r="S57"/>
  <c r="H59"/>
  <c r="K58"/>
  <c r="I58"/>
  <c r="L58" s="1"/>
  <c r="J58"/>
  <c r="C60"/>
  <c r="F59"/>
  <c r="P59" s="1"/>
  <c r="D59"/>
  <c r="M59"/>
  <c r="E59"/>
  <c r="G59" s="1"/>
  <c r="O58"/>
  <c r="M58"/>
  <c r="K57" i="1"/>
  <c r="H57"/>
  <c r="I56"/>
  <c r="L56" s="1"/>
  <c r="J56"/>
  <c r="R42"/>
  <c r="S42"/>
  <c r="M44"/>
  <c r="D44"/>
  <c r="N44" s="1"/>
  <c r="F44"/>
  <c r="P43"/>
  <c r="Q43" s="1"/>
  <c r="G43"/>
  <c r="C45"/>
  <c r="E44"/>
  <c r="O44" s="1"/>
  <c r="T57" i="2" l="1"/>
  <c r="U57" s="1"/>
  <c r="N58"/>
  <c r="Q58" s="1"/>
  <c r="J59"/>
  <c r="H60"/>
  <c r="K59"/>
  <c r="I59"/>
  <c r="N59" s="1"/>
  <c r="O59"/>
  <c r="M60"/>
  <c r="E60"/>
  <c r="C61"/>
  <c r="F60"/>
  <c r="P60" s="1"/>
  <c r="D60"/>
  <c r="H58" i="1"/>
  <c r="K58" s="1"/>
  <c r="J57"/>
  <c r="I57"/>
  <c r="L57" s="1"/>
  <c r="T42"/>
  <c r="U42" s="1"/>
  <c r="M45"/>
  <c r="D45"/>
  <c r="N45" s="1"/>
  <c r="R43"/>
  <c r="S43"/>
  <c r="G44"/>
  <c r="F45"/>
  <c r="P44"/>
  <c r="Q44" s="1"/>
  <c r="E45"/>
  <c r="O45" s="1"/>
  <c r="C46"/>
  <c r="G60" i="2" l="1"/>
  <c r="Q59"/>
  <c r="S59" s="1"/>
  <c r="S58"/>
  <c r="R58"/>
  <c r="R59"/>
  <c r="F61"/>
  <c r="P61" s="1"/>
  <c r="D61"/>
  <c r="C63"/>
  <c r="E61"/>
  <c r="H61"/>
  <c r="M61" s="1"/>
  <c r="K60"/>
  <c r="I60"/>
  <c r="J60"/>
  <c r="O60" s="1"/>
  <c r="L59"/>
  <c r="N60"/>
  <c r="H59" i="1"/>
  <c r="K59" s="1"/>
  <c r="I58"/>
  <c r="L58" s="1"/>
  <c r="J58"/>
  <c r="M46"/>
  <c r="D46"/>
  <c r="N46" s="1"/>
  <c r="R44"/>
  <c r="S44"/>
  <c r="F46"/>
  <c r="P45"/>
  <c r="Q45" s="1"/>
  <c r="G45"/>
  <c r="T43"/>
  <c r="U43" s="1"/>
  <c r="C47"/>
  <c r="E46"/>
  <c r="O46" s="1"/>
  <c r="L60" i="2" l="1"/>
  <c r="Q60"/>
  <c r="T59"/>
  <c r="U59" s="1"/>
  <c r="T58"/>
  <c r="U58" s="1"/>
  <c r="G61"/>
  <c r="R60"/>
  <c r="S60"/>
  <c r="H63"/>
  <c r="J61"/>
  <c r="K61"/>
  <c r="I61"/>
  <c r="N61" s="1"/>
  <c r="C64"/>
  <c r="F63"/>
  <c r="P63" s="1"/>
  <c r="D63"/>
  <c r="M63"/>
  <c r="E63"/>
  <c r="O61"/>
  <c r="H60" i="1"/>
  <c r="K60" s="1"/>
  <c r="J59"/>
  <c r="I59"/>
  <c r="L59" s="1"/>
  <c r="T44"/>
  <c r="U44" s="1"/>
  <c r="R45"/>
  <c r="T45" s="1"/>
  <c r="U45" s="1"/>
  <c r="S45"/>
  <c r="M47"/>
  <c r="D47"/>
  <c r="N47" s="1"/>
  <c r="F47"/>
  <c r="P46"/>
  <c r="Q46" s="1"/>
  <c r="G46"/>
  <c r="E47"/>
  <c r="O47" s="1"/>
  <c r="C48"/>
  <c r="T60" i="2" l="1"/>
  <c r="U60" s="1"/>
  <c r="Q61"/>
  <c r="R61" s="1"/>
  <c r="G63"/>
  <c r="L61"/>
  <c r="S61"/>
  <c r="E64"/>
  <c r="C65"/>
  <c r="F64"/>
  <c r="P64" s="1"/>
  <c r="D64"/>
  <c r="G64" s="1"/>
  <c r="J63"/>
  <c r="H64"/>
  <c r="K63"/>
  <c r="I63"/>
  <c r="L63" s="1"/>
  <c r="O63"/>
  <c r="H61" i="1"/>
  <c r="K61" s="1"/>
  <c r="I60"/>
  <c r="L60"/>
  <c r="J60"/>
  <c r="R46"/>
  <c r="T46" s="1"/>
  <c r="U46" s="1"/>
  <c r="S46"/>
  <c r="M48"/>
  <c r="D48"/>
  <c r="N48" s="1"/>
  <c r="F48"/>
  <c r="P48" s="1"/>
  <c r="P47"/>
  <c r="G47"/>
  <c r="Q47"/>
  <c r="C50"/>
  <c r="E48"/>
  <c r="O48" s="1"/>
  <c r="N63" i="2" l="1"/>
  <c r="Q63" s="1"/>
  <c r="S63" s="1"/>
  <c r="T61"/>
  <c r="U61" s="1"/>
  <c r="R63"/>
  <c r="H65"/>
  <c r="K64"/>
  <c r="I64"/>
  <c r="J64"/>
  <c r="C66"/>
  <c r="F65"/>
  <c r="P65" s="1"/>
  <c r="D65"/>
  <c r="M65"/>
  <c r="E65"/>
  <c r="G65" s="1"/>
  <c r="N64"/>
  <c r="O64"/>
  <c r="M64"/>
  <c r="H63" i="1"/>
  <c r="J61"/>
  <c r="I61"/>
  <c r="L61" s="1"/>
  <c r="R47"/>
  <c r="S47"/>
  <c r="G48"/>
  <c r="M50"/>
  <c r="D50"/>
  <c r="N50" s="1"/>
  <c r="F50"/>
  <c r="P50" s="1"/>
  <c r="Q48"/>
  <c r="E50"/>
  <c r="O50" s="1"/>
  <c r="C51"/>
  <c r="T47" l="1"/>
  <c r="U47" s="1"/>
  <c r="L64" i="2"/>
  <c r="Q64"/>
  <c r="R64" s="1"/>
  <c r="T63"/>
  <c r="U63" s="1"/>
  <c r="J65"/>
  <c r="H66"/>
  <c r="K65"/>
  <c r="I65"/>
  <c r="N65" s="1"/>
  <c r="O65"/>
  <c r="S64"/>
  <c r="M66"/>
  <c r="E66"/>
  <c r="C67"/>
  <c r="F66"/>
  <c r="P66" s="1"/>
  <c r="D66"/>
  <c r="H64" i="1"/>
  <c r="J63"/>
  <c r="I63"/>
  <c r="K63"/>
  <c r="K64" s="1"/>
  <c r="M51"/>
  <c r="D51"/>
  <c r="N51" s="1"/>
  <c r="F51"/>
  <c r="R48"/>
  <c r="T48" s="1"/>
  <c r="U48" s="1"/>
  <c r="S48"/>
  <c r="G50"/>
  <c r="Q50"/>
  <c r="E51"/>
  <c r="O51" s="1"/>
  <c r="C52"/>
  <c r="L63" l="1"/>
  <c r="G66" i="2"/>
  <c r="T64"/>
  <c r="U64" s="1"/>
  <c r="Q65"/>
  <c r="S65" s="1"/>
  <c r="C68"/>
  <c r="F67"/>
  <c r="P67" s="1"/>
  <c r="D67"/>
  <c r="E67"/>
  <c r="G67" s="1"/>
  <c r="H67"/>
  <c r="K66"/>
  <c r="I66"/>
  <c r="J66"/>
  <c r="L65"/>
  <c r="N66"/>
  <c r="H65" i="1"/>
  <c r="I64"/>
  <c r="L64"/>
  <c r="J64"/>
  <c r="K65"/>
  <c r="M52"/>
  <c r="D52"/>
  <c r="N52" s="1"/>
  <c r="C53"/>
  <c r="R50"/>
  <c r="T50" s="1"/>
  <c r="U50" s="1"/>
  <c r="S50"/>
  <c r="F52"/>
  <c r="P51"/>
  <c r="G51"/>
  <c r="Q51"/>
  <c r="E52"/>
  <c r="O52" s="1"/>
  <c r="L66" i="2" l="1"/>
  <c r="O66"/>
  <c r="Q66" s="1"/>
  <c r="R65"/>
  <c r="T65" s="1"/>
  <c r="U65" s="1"/>
  <c r="R66"/>
  <c r="S66"/>
  <c r="J67"/>
  <c r="H68"/>
  <c r="M68" s="1"/>
  <c r="K67"/>
  <c r="I67"/>
  <c r="E68"/>
  <c r="C69"/>
  <c r="F68"/>
  <c r="P68" s="1"/>
  <c r="D68"/>
  <c r="O67"/>
  <c r="M67"/>
  <c r="N67"/>
  <c r="J65" i="1"/>
  <c r="I65"/>
  <c r="L65" s="1"/>
  <c r="H66"/>
  <c r="F53"/>
  <c r="P52"/>
  <c r="G52"/>
  <c r="R51"/>
  <c r="S51"/>
  <c r="M53"/>
  <c r="D53"/>
  <c r="N53" s="1"/>
  <c r="Q52"/>
  <c r="E53"/>
  <c r="O53" s="1"/>
  <c r="C54"/>
  <c r="L67" i="2" l="1"/>
  <c r="T66"/>
  <c r="U66" s="1"/>
  <c r="H69"/>
  <c r="K68"/>
  <c r="I68"/>
  <c r="J68"/>
  <c r="L68" s="1"/>
  <c r="Q67"/>
  <c r="N68"/>
  <c r="C70"/>
  <c r="F69"/>
  <c r="P69" s="1"/>
  <c r="D69"/>
  <c r="M69"/>
  <c r="E69"/>
  <c r="G68"/>
  <c r="I66" i="1"/>
  <c r="J66"/>
  <c r="H67"/>
  <c r="K66"/>
  <c r="K67" s="1"/>
  <c r="R52"/>
  <c r="S52"/>
  <c r="F54"/>
  <c r="P53"/>
  <c r="Q53" s="1"/>
  <c r="M54"/>
  <c r="D54"/>
  <c r="N54" s="1"/>
  <c r="G53"/>
  <c r="T51"/>
  <c r="U51" s="1"/>
  <c r="E54"/>
  <c r="O54" s="1"/>
  <c r="C55"/>
  <c r="L66" l="1"/>
  <c r="O68" i="2"/>
  <c r="Q68" s="1"/>
  <c r="S68" s="1"/>
  <c r="J69"/>
  <c r="H70"/>
  <c r="M70" s="1"/>
  <c r="K69"/>
  <c r="I69"/>
  <c r="O69"/>
  <c r="N69"/>
  <c r="E70"/>
  <c r="C71"/>
  <c r="F70"/>
  <c r="P70" s="1"/>
  <c r="D70"/>
  <c r="R67"/>
  <c r="S67"/>
  <c r="G69"/>
  <c r="H68" i="1"/>
  <c r="K68" s="1"/>
  <c r="J67"/>
  <c r="I67"/>
  <c r="L67" s="1"/>
  <c r="T52"/>
  <c r="U52" s="1"/>
  <c r="S53"/>
  <c r="R53"/>
  <c r="M55"/>
  <c r="D55"/>
  <c r="N55" s="1"/>
  <c r="F55"/>
  <c r="P54"/>
  <c r="G54"/>
  <c r="Q54"/>
  <c r="E55"/>
  <c r="O55" s="1"/>
  <c r="C56"/>
  <c r="R68" i="2" l="1"/>
  <c r="T68" s="1"/>
  <c r="U68" s="1"/>
  <c r="G70"/>
  <c r="T67"/>
  <c r="U67" s="1"/>
  <c r="Q69"/>
  <c r="L69"/>
  <c r="S69"/>
  <c r="R69"/>
  <c r="C72"/>
  <c r="F71"/>
  <c r="P71" s="1"/>
  <c r="D71"/>
  <c r="E71"/>
  <c r="H71"/>
  <c r="K70"/>
  <c r="I70"/>
  <c r="J70"/>
  <c r="O70" s="1"/>
  <c r="H69" i="1"/>
  <c r="K69" s="1"/>
  <c r="I68"/>
  <c r="J68"/>
  <c r="M56"/>
  <c r="D56"/>
  <c r="N56" s="1"/>
  <c r="R54"/>
  <c r="S54"/>
  <c r="G55"/>
  <c r="F56"/>
  <c r="P55"/>
  <c r="Q55"/>
  <c r="T53"/>
  <c r="U53" s="1"/>
  <c r="E56"/>
  <c r="O56" s="1"/>
  <c r="C57"/>
  <c r="L68" l="1"/>
  <c r="G71" i="2"/>
  <c r="L70"/>
  <c r="T69"/>
  <c r="U69" s="1"/>
  <c r="J71"/>
  <c r="H72"/>
  <c r="M72" s="1"/>
  <c r="K71"/>
  <c r="I71"/>
  <c r="E72"/>
  <c r="C73"/>
  <c r="F72"/>
  <c r="P72" s="1"/>
  <c r="D72"/>
  <c r="N70"/>
  <c r="Q70" s="1"/>
  <c r="O71"/>
  <c r="M71"/>
  <c r="N71"/>
  <c r="H70" i="1"/>
  <c r="K70" s="1"/>
  <c r="J69"/>
  <c r="I69"/>
  <c r="L69" s="1"/>
  <c r="T54"/>
  <c r="U54" s="1"/>
  <c r="F57"/>
  <c r="P56"/>
  <c r="R55"/>
  <c r="T55" s="1"/>
  <c r="U55" s="1"/>
  <c r="S55"/>
  <c r="M57"/>
  <c r="D57"/>
  <c r="N57" s="1"/>
  <c r="G56"/>
  <c r="Q56"/>
  <c r="E57"/>
  <c r="O57" s="1"/>
  <c r="C58"/>
  <c r="G57" l="1"/>
  <c r="Q71" i="2"/>
  <c r="S71" s="1"/>
  <c r="L71"/>
  <c r="R71"/>
  <c r="H73"/>
  <c r="K72"/>
  <c r="I72"/>
  <c r="J72"/>
  <c r="N72"/>
  <c r="O72"/>
  <c r="R70"/>
  <c r="S70"/>
  <c r="C74"/>
  <c r="F73"/>
  <c r="P73" s="1"/>
  <c r="D73"/>
  <c r="M73"/>
  <c r="E73"/>
  <c r="G72"/>
  <c r="K71" i="1"/>
  <c r="H71"/>
  <c r="I70"/>
  <c r="L70" s="1"/>
  <c r="J70"/>
  <c r="R56"/>
  <c r="S56"/>
  <c r="F58"/>
  <c r="P57"/>
  <c r="Q57" s="1"/>
  <c r="M58"/>
  <c r="D58"/>
  <c r="N58" s="1"/>
  <c r="E58"/>
  <c r="O58" s="1"/>
  <c r="C59"/>
  <c r="G73" i="2" l="1"/>
  <c r="Q72"/>
  <c r="T70"/>
  <c r="U70" s="1"/>
  <c r="L72"/>
  <c r="T71"/>
  <c r="U71" s="1"/>
  <c r="S72"/>
  <c r="R72"/>
  <c r="C76"/>
  <c r="E74"/>
  <c r="F74"/>
  <c r="P74" s="1"/>
  <c r="D74"/>
  <c r="J73"/>
  <c r="H74"/>
  <c r="K73"/>
  <c r="I73"/>
  <c r="N73" s="1"/>
  <c r="O73"/>
  <c r="K72" i="1"/>
  <c r="H72"/>
  <c r="J71"/>
  <c r="I71"/>
  <c r="T56"/>
  <c r="U56" s="1"/>
  <c r="G58"/>
  <c r="M59"/>
  <c r="D59"/>
  <c r="N59" s="1"/>
  <c r="R57"/>
  <c r="S57"/>
  <c r="F59"/>
  <c r="P58"/>
  <c r="Q58" s="1"/>
  <c r="E59"/>
  <c r="O59" s="1"/>
  <c r="C60"/>
  <c r="L71" l="1"/>
  <c r="Q73" i="2"/>
  <c r="S73" s="1"/>
  <c r="T72"/>
  <c r="U72" s="1"/>
  <c r="R73"/>
  <c r="K74"/>
  <c r="I74"/>
  <c r="H76"/>
  <c r="J74"/>
  <c r="M76"/>
  <c r="E76"/>
  <c r="C77"/>
  <c r="F76"/>
  <c r="P76" s="1"/>
  <c r="D76"/>
  <c r="L73"/>
  <c r="O74"/>
  <c r="M74"/>
  <c r="N74"/>
  <c r="G74"/>
  <c r="K73" i="1"/>
  <c r="H73"/>
  <c r="I72"/>
  <c r="L72" s="1"/>
  <c r="J72"/>
  <c r="T57"/>
  <c r="U57" s="1"/>
  <c r="R58"/>
  <c r="S58"/>
  <c r="M60"/>
  <c r="D60"/>
  <c r="N60" s="1"/>
  <c r="G59"/>
  <c r="F60"/>
  <c r="P59"/>
  <c r="Q59" s="1"/>
  <c r="E60"/>
  <c r="O60" s="1"/>
  <c r="C61"/>
  <c r="T58" l="1"/>
  <c r="U58" s="1"/>
  <c r="T73" i="2"/>
  <c r="U73" s="1"/>
  <c r="Q74"/>
  <c r="L74"/>
  <c r="H77"/>
  <c r="K76"/>
  <c r="I76"/>
  <c r="L76"/>
  <c r="J76"/>
  <c r="N76"/>
  <c r="O76"/>
  <c r="Q76"/>
  <c r="S74"/>
  <c r="R74"/>
  <c r="C78"/>
  <c r="F77"/>
  <c r="P77" s="1"/>
  <c r="D77"/>
  <c r="M77"/>
  <c r="E77"/>
  <c r="G76"/>
  <c r="H74" i="1"/>
  <c r="K74" s="1"/>
  <c r="J73"/>
  <c r="I73"/>
  <c r="L73" s="1"/>
  <c r="M61"/>
  <c r="D61"/>
  <c r="N61" s="1"/>
  <c r="F61"/>
  <c r="P61" s="1"/>
  <c r="P60"/>
  <c r="G60"/>
  <c r="Q60"/>
  <c r="R59"/>
  <c r="S59"/>
  <c r="E61"/>
  <c r="O61" s="1"/>
  <c r="C63"/>
  <c r="T74" i="2" l="1"/>
  <c r="U74" s="1"/>
  <c r="G77"/>
  <c r="E78"/>
  <c r="C79"/>
  <c r="F78"/>
  <c r="P78" s="1"/>
  <c r="D78"/>
  <c r="J77"/>
  <c r="H78"/>
  <c r="K77"/>
  <c r="I77"/>
  <c r="S76"/>
  <c r="R76"/>
  <c r="O77"/>
  <c r="N77"/>
  <c r="H76" i="1"/>
  <c r="I74"/>
  <c r="L74"/>
  <c r="J74"/>
  <c r="T59"/>
  <c r="U59" s="1"/>
  <c r="M63"/>
  <c r="F63"/>
  <c r="D63"/>
  <c r="N63" s="1"/>
  <c r="R60"/>
  <c r="T60" s="1"/>
  <c r="U60" s="1"/>
  <c r="S60"/>
  <c r="G61"/>
  <c r="Q61"/>
  <c r="E63"/>
  <c r="O63" s="1"/>
  <c r="C64"/>
  <c r="Q77" i="2" l="1"/>
  <c r="S77" s="1"/>
  <c r="T76"/>
  <c r="U76" s="1"/>
  <c r="L77"/>
  <c r="G78"/>
  <c r="R77"/>
  <c r="H79"/>
  <c r="M79" s="1"/>
  <c r="K78"/>
  <c r="I78"/>
  <c r="J78"/>
  <c r="C80"/>
  <c r="F79"/>
  <c r="P79" s="1"/>
  <c r="D79"/>
  <c r="E79"/>
  <c r="O78"/>
  <c r="M78"/>
  <c r="H77" i="1"/>
  <c r="I76"/>
  <c r="J76"/>
  <c r="K76"/>
  <c r="K77" s="1"/>
  <c r="M64"/>
  <c r="D64"/>
  <c r="N64" s="1"/>
  <c r="R61"/>
  <c r="S61"/>
  <c r="G63"/>
  <c r="F64"/>
  <c r="P63"/>
  <c r="Q63" s="1"/>
  <c r="C65"/>
  <c r="E64"/>
  <c r="O64" s="1"/>
  <c r="L78" i="2" l="1"/>
  <c r="T77"/>
  <c r="U77" s="1"/>
  <c r="N78"/>
  <c r="J79"/>
  <c r="H80"/>
  <c r="K79"/>
  <c r="I79"/>
  <c r="O79"/>
  <c r="N79"/>
  <c r="M80"/>
  <c r="E80"/>
  <c r="C81"/>
  <c r="F80"/>
  <c r="P80" s="1"/>
  <c r="D80"/>
  <c r="G80" s="1"/>
  <c r="Q78"/>
  <c r="G79"/>
  <c r="H78" i="1"/>
  <c r="J77"/>
  <c r="I77"/>
  <c r="L77" s="1"/>
  <c r="K78"/>
  <c r="L76"/>
  <c r="T61"/>
  <c r="U61" s="1"/>
  <c r="S63"/>
  <c r="R63"/>
  <c r="F65"/>
  <c r="P64"/>
  <c r="Q64" s="1"/>
  <c r="M65"/>
  <c r="D65"/>
  <c r="N65" s="1"/>
  <c r="C66"/>
  <c r="G64"/>
  <c r="E65"/>
  <c r="O65" s="1"/>
  <c r="Q79" i="2" l="1"/>
  <c r="R79" s="1"/>
  <c r="L79"/>
  <c r="S79"/>
  <c r="R78"/>
  <c r="S78"/>
  <c r="C82"/>
  <c r="F81"/>
  <c r="P81" s="1"/>
  <c r="D81"/>
  <c r="E81"/>
  <c r="G81" s="1"/>
  <c r="H81"/>
  <c r="K80"/>
  <c r="I80"/>
  <c r="L80"/>
  <c r="J80"/>
  <c r="N80"/>
  <c r="O80"/>
  <c r="Q80"/>
  <c r="I78" i="1"/>
  <c r="J78"/>
  <c r="L78" s="1"/>
  <c r="H79"/>
  <c r="F66"/>
  <c r="P65"/>
  <c r="G65"/>
  <c r="R64"/>
  <c r="S64"/>
  <c r="M66"/>
  <c r="D66"/>
  <c r="N66" s="1"/>
  <c r="Q65"/>
  <c r="T63"/>
  <c r="U63" s="1"/>
  <c r="C67"/>
  <c r="E66"/>
  <c r="O66" s="1"/>
  <c r="T64" l="1"/>
  <c r="U64" s="1"/>
  <c r="T79" i="2"/>
  <c r="U79" s="1"/>
  <c r="T78"/>
  <c r="U78" s="1"/>
  <c r="J81"/>
  <c r="H82"/>
  <c r="M82" s="1"/>
  <c r="K81"/>
  <c r="I81"/>
  <c r="L81" s="1"/>
  <c r="E82"/>
  <c r="C83"/>
  <c r="F82"/>
  <c r="P82" s="1"/>
  <c r="D82"/>
  <c r="R80"/>
  <c r="S80"/>
  <c r="O81"/>
  <c r="M81"/>
  <c r="N81"/>
  <c r="J79" i="1"/>
  <c r="I79"/>
  <c r="H80"/>
  <c r="K79"/>
  <c r="R65"/>
  <c r="S65"/>
  <c r="F67"/>
  <c r="P66"/>
  <c r="M67"/>
  <c r="D67"/>
  <c r="N67" s="1"/>
  <c r="G66"/>
  <c r="Q66"/>
  <c r="E67"/>
  <c r="O67" s="1"/>
  <c r="C68"/>
  <c r="K80" l="1"/>
  <c r="L79"/>
  <c r="Q81" i="2"/>
  <c r="S81" s="1"/>
  <c r="T80"/>
  <c r="U80" s="1"/>
  <c r="R81"/>
  <c r="H83"/>
  <c r="M83" s="1"/>
  <c r="K82"/>
  <c r="I82"/>
  <c r="J82"/>
  <c r="O82" s="1"/>
  <c r="C84"/>
  <c r="F83"/>
  <c r="P83" s="1"/>
  <c r="D83"/>
  <c r="E83"/>
  <c r="G83" s="1"/>
  <c r="G82"/>
  <c r="K81" i="1"/>
  <c r="H81"/>
  <c r="I80"/>
  <c r="L80" s="1"/>
  <c r="J80"/>
  <c r="T65"/>
  <c r="U65" s="1"/>
  <c r="M68"/>
  <c r="D68"/>
  <c r="N68" s="1"/>
  <c r="R66"/>
  <c r="S66"/>
  <c r="F68"/>
  <c r="P67"/>
  <c r="G67"/>
  <c r="Q67"/>
  <c r="C69"/>
  <c r="E68"/>
  <c r="O68" s="1"/>
  <c r="T66" l="1"/>
  <c r="U66" s="1"/>
  <c r="L82" i="2"/>
  <c r="T81"/>
  <c r="U81" s="1"/>
  <c r="N82"/>
  <c r="Q82" s="1"/>
  <c r="E84"/>
  <c r="C85"/>
  <c r="F84"/>
  <c r="P84" s="1"/>
  <c r="D84"/>
  <c r="J83"/>
  <c r="H84"/>
  <c r="K83"/>
  <c r="I83"/>
  <c r="S82"/>
  <c r="R82"/>
  <c r="O83"/>
  <c r="N83"/>
  <c r="K82" i="1"/>
  <c r="H82"/>
  <c r="J81"/>
  <c r="I81"/>
  <c r="S67"/>
  <c r="R67"/>
  <c r="M69"/>
  <c r="D69"/>
  <c r="N69" s="1"/>
  <c r="F69"/>
  <c r="P68"/>
  <c r="Q68" s="1"/>
  <c r="G68"/>
  <c r="E69"/>
  <c r="O69" s="1"/>
  <c r="C70"/>
  <c r="L81" l="1"/>
  <c r="Q83" i="2"/>
  <c r="T82"/>
  <c r="U82" s="1"/>
  <c r="L83"/>
  <c r="G84"/>
  <c r="R83"/>
  <c r="S83"/>
  <c r="H85"/>
  <c r="K84"/>
  <c r="I84"/>
  <c r="J84"/>
  <c r="L84" s="1"/>
  <c r="C86"/>
  <c r="F85"/>
  <c r="P85" s="1"/>
  <c r="D85"/>
  <c r="M85"/>
  <c r="E85"/>
  <c r="N84"/>
  <c r="O84"/>
  <c r="M84"/>
  <c r="H83" i="1"/>
  <c r="K83" s="1"/>
  <c r="I82"/>
  <c r="J82"/>
  <c r="M70"/>
  <c r="D70"/>
  <c r="N70" s="1"/>
  <c r="R68"/>
  <c r="S68"/>
  <c r="G69"/>
  <c r="F70"/>
  <c r="P69"/>
  <c r="Q69" s="1"/>
  <c r="T67"/>
  <c r="U67" s="1"/>
  <c r="C71"/>
  <c r="E70"/>
  <c r="O70" s="1"/>
  <c r="L82" l="1"/>
  <c r="Q84" i="2"/>
  <c r="T83"/>
  <c r="U83" s="1"/>
  <c r="J85"/>
  <c r="H86"/>
  <c r="K85"/>
  <c r="I85"/>
  <c r="N85" s="1"/>
  <c r="O85"/>
  <c r="R84"/>
  <c r="S84"/>
  <c r="M86"/>
  <c r="E86"/>
  <c r="C87"/>
  <c r="F86"/>
  <c r="P86" s="1"/>
  <c r="D86"/>
  <c r="G85"/>
  <c r="K84" i="1"/>
  <c r="H84"/>
  <c r="J83"/>
  <c r="I83"/>
  <c r="T68"/>
  <c r="U68" s="1"/>
  <c r="F71"/>
  <c r="P70"/>
  <c r="M71"/>
  <c r="D71"/>
  <c r="N71" s="1"/>
  <c r="R69"/>
  <c r="S69"/>
  <c r="G70"/>
  <c r="Q70"/>
  <c r="E71"/>
  <c r="O71" s="1"/>
  <c r="C72"/>
  <c r="T69" l="1"/>
  <c r="U69" s="1"/>
  <c r="L83"/>
  <c r="G86" i="2"/>
  <c r="T84"/>
  <c r="U84" s="1"/>
  <c r="Q85"/>
  <c r="S85" s="1"/>
  <c r="F87"/>
  <c r="P87" s="1"/>
  <c r="D87"/>
  <c r="C89"/>
  <c r="E87"/>
  <c r="H87"/>
  <c r="M87" s="1"/>
  <c r="K86"/>
  <c r="I86"/>
  <c r="L86" s="1"/>
  <c r="J86"/>
  <c r="O86" s="1"/>
  <c r="L85"/>
  <c r="K85" i="1"/>
  <c r="H85"/>
  <c r="I84"/>
  <c r="L84" s="1"/>
  <c r="J84"/>
  <c r="M72"/>
  <c r="D72"/>
  <c r="N72" s="1"/>
  <c r="R70"/>
  <c r="S70"/>
  <c r="F72"/>
  <c r="P71"/>
  <c r="G71"/>
  <c r="Q71"/>
  <c r="C73"/>
  <c r="E72"/>
  <c r="O72" s="1"/>
  <c r="N86" i="2" l="1"/>
  <c r="Q86" s="1"/>
  <c r="G87"/>
  <c r="R85"/>
  <c r="T85"/>
  <c r="U85" s="1"/>
  <c r="H89"/>
  <c r="J87"/>
  <c r="O87" s="1"/>
  <c r="K87"/>
  <c r="I87"/>
  <c r="L87" s="1"/>
  <c r="C90"/>
  <c r="F89"/>
  <c r="P89" s="1"/>
  <c r="M89"/>
  <c r="E89"/>
  <c r="D89"/>
  <c r="H86" i="1"/>
  <c r="K86" s="1"/>
  <c r="J85"/>
  <c r="I85"/>
  <c r="L85" s="1"/>
  <c r="T70"/>
  <c r="U70" s="1"/>
  <c r="S71"/>
  <c r="R71"/>
  <c r="M73"/>
  <c r="D73"/>
  <c r="N73" s="1"/>
  <c r="F73"/>
  <c r="P72"/>
  <c r="G72"/>
  <c r="Q72"/>
  <c r="E73"/>
  <c r="O73" s="1"/>
  <c r="C74"/>
  <c r="R86" i="2" l="1"/>
  <c r="S86"/>
  <c r="Q87"/>
  <c r="R87" s="1"/>
  <c r="N87"/>
  <c r="T86"/>
  <c r="U86" s="1"/>
  <c r="E90"/>
  <c r="C91"/>
  <c r="F90"/>
  <c r="P90" s="1"/>
  <c r="D90"/>
  <c r="J89"/>
  <c r="H90"/>
  <c r="K89"/>
  <c r="I89"/>
  <c r="N89" s="1"/>
  <c r="O89"/>
  <c r="G89"/>
  <c r="H87" i="1"/>
  <c r="K87" s="1"/>
  <c r="I86"/>
  <c r="L86" s="1"/>
  <c r="J86"/>
  <c r="M74"/>
  <c r="D74"/>
  <c r="N74" s="1"/>
  <c r="R72"/>
  <c r="S72"/>
  <c r="G73"/>
  <c r="F74"/>
  <c r="P74" s="1"/>
  <c r="P73"/>
  <c r="Q73"/>
  <c r="T71"/>
  <c r="U71" s="1"/>
  <c r="C76"/>
  <c r="E74"/>
  <c r="O74" s="1"/>
  <c r="Q89" i="2" l="1"/>
  <c r="R89" s="1"/>
  <c r="G90"/>
  <c r="S87"/>
  <c r="T87" s="1"/>
  <c r="U87" s="1"/>
  <c r="H91"/>
  <c r="K90"/>
  <c r="I90"/>
  <c r="J90"/>
  <c r="O90" s="1"/>
  <c r="C92"/>
  <c r="F91"/>
  <c r="P91" s="1"/>
  <c r="D91"/>
  <c r="M91"/>
  <c r="E91"/>
  <c r="L89"/>
  <c r="N90"/>
  <c r="M90"/>
  <c r="H89" i="1"/>
  <c r="J87"/>
  <c r="I87"/>
  <c r="L87" s="1"/>
  <c r="T72"/>
  <c r="U72" s="1"/>
  <c r="M76"/>
  <c r="D76"/>
  <c r="N76" s="1"/>
  <c r="F76"/>
  <c r="R73"/>
  <c r="S73"/>
  <c r="G74"/>
  <c r="Q74"/>
  <c r="E76"/>
  <c r="O76" s="1"/>
  <c r="C77"/>
  <c r="S89" i="2" l="1"/>
  <c r="T89" s="1"/>
  <c r="U89" s="1"/>
  <c r="G91"/>
  <c r="L90"/>
  <c r="J91"/>
  <c r="O91" s="1"/>
  <c r="H92"/>
  <c r="M92" s="1"/>
  <c r="K91"/>
  <c r="I91"/>
  <c r="Q90"/>
  <c r="N91"/>
  <c r="E92"/>
  <c r="C93"/>
  <c r="F92"/>
  <c r="P92" s="1"/>
  <c r="D92"/>
  <c r="H90" i="1"/>
  <c r="J89"/>
  <c r="I89"/>
  <c r="K89"/>
  <c r="K90" s="1"/>
  <c r="M77"/>
  <c r="D77"/>
  <c r="N77" s="1"/>
  <c r="R74"/>
  <c r="S74"/>
  <c r="G76"/>
  <c r="F77"/>
  <c r="P76"/>
  <c r="Q76" s="1"/>
  <c r="T73"/>
  <c r="U73" s="1"/>
  <c r="E77"/>
  <c r="O77" s="1"/>
  <c r="C78"/>
  <c r="L89" l="1"/>
  <c r="Q91" i="2"/>
  <c r="R91" s="1"/>
  <c r="L91"/>
  <c r="S91"/>
  <c r="H93"/>
  <c r="M93" s="1"/>
  <c r="K92"/>
  <c r="I92"/>
  <c r="J92"/>
  <c r="O92" s="1"/>
  <c r="C94"/>
  <c r="F93"/>
  <c r="P93" s="1"/>
  <c r="D93"/>
  <c r="E93"/>
  <c r="R90"/>
  <c r="S90"/>
  <c r="G92"/>
  <c r="H91" i="1"/>
  <c r="I90"/>
  <c r="L90" s="1"/>
  <c r="J90"/>
  <c r="K91"/>
  <c r="T74"/>
  <c r="U74" s="1"/>
  <c r="R76"/>
  <c r="S76"/>
  <c r="M78"/>
  <c r="D78"/>
  <c r="N78" s="1"/>
  <c r="C79"/>
  <c r="F78"/>
  <c r="P77"/>
  <c r="Q77" s="1"/>
  <c r="G77"/>
  <c r="E78"/>
  <c r="O78" s="1"/>
  <c r="T76" l="1"/>
  <c r="U76" s="1"/>
  <c r="T91" i="2"/>
  <c r="U91" s="1"/>
  <c r="L92"/>
  <c r="N92"/>
  <c r="Q92" s="1"/>
  <c r="R92" s="1"/>
  <c r="T90"/>
  <c r="U90" s="1"/>
  <c r="S92"/>
  <c r="J93"/>
  <c r="H94"/>
  <c r="M94" s="1"/>
  <c r="K93"/>
  <c r="I93"/>
  <c r="N93" s="1"/>
  <c r="O93"/>
  <c r="E94"/>
  <c r="C95"/>
  <c r="F94"/>
  <c r="P94" s="1"/>
  <c r="D94"/>
  <c r="G93"/>
  <c r="J91" i="1"/>
  <c r="I91"/>
  <c r="H92"/>
  <c r="F79"/>
  <c r="P78"/>
  <c r="G78"/>
  <c r="S77"/>
  <c r="R77"/>
  <c r="M79"/>
  <c r="D79"/>
  <c r="N79" s="1"/>
  <c r="Q78"/>
  <c r="E79"/>
  <c r="O79" s="1"/>
  <c r="C80"/>
  <c r="T77" l="1"/>
  <c r="U77" s="1"/>
  <c r="L91"/>
  <c r="T92" i="2"/>
  <c r="U92" s="1"/>
  <c r="G94"/>
  <c r="Q93"/>
  <c r="R93" s="1"/>
  <c r="L93"/>
  <c r="S93"/>
  <c r="C96"/>
  <c r="F95"/>
  <c r="P95" s="1"/>
  <c r="D95"/>
  <c r="E95"/>
  <c r="H95"/>
  <c r="K94"/>
  <c r="I94"/>
  <c r="J94"/>
  <c r="O94" s="1"/>
  <c r="I92" i="1"/>
  <c r="J92"/>
  <c r="H93"/>
  <c r="K92"/>
  <c r="K93" s="1"/>
  <c r="M80"/>
  <c r="D80"/>
  <c r="N80" s="1"/>
  <c r="R78"/>
  <c r="S78"/>
  <c r="F80"/>
  <c r="P79"/>
  <c r="Q79" s="1"/>
  <c r="G79"/>
  <c r="E80"/>
  <c r="O80" s="1"/>
  <c r="C81"/>
  <c r="L92" l="1"/>
  <c r="T93" i="2"/>
  <c r="U93" s="1"/>
  <c r="L94"/>
  <c r="N94"/>
  <c r="Q94" s="1"/>
  <c r="R94" s="1"/>
  <c r="G95"/>
  <c r="J95"/>
  <c r="O95" s="1"/>
  <c r="H96"/>
  <c r="K95"/>
  <c r="I95"/>
  <c r="M96"/>
  <c r="E96"/>
  <c r="C97"/>
  <c r="F96"/>
  <c r="P96" s="1"/>
  <c r="D96"/>
  <c r="S94"/>
  <c r="M95"/>
  <c r="N95"/>
  <c r="H94" i="1"/>
  <c r="K94" s="1"/>
  <c r="J93"/>
  <c r="I93"/>
  <c r="L93" s="1"/>
  <c r="T78"/>
  <c r="U78" s="1"/>
  <c r="S79"/>
  <c r="R79"/>
  <c r="M81"/>
  <c r="D81"/>
  <c r="N81" s="1"/>
  <c r="F81"/>
  <c r="P80"/>
  <c r="Q80" s="1"/>
  <c r="G80"/>
  <c r="E81"/>
  <c r="O81" s="1"/>
  <c r="C82"/>
  <c r="T94" i="2" l="1"/>
  <c r="U94" s="1"/>
  <c r="L95"/>
  <c r="H97"/>
  <c r="K96"/>
  <c r="I96"/>
  <c r="L96" s="1"/>
  <c r="J96"/>
  <c r="O96" s="1"/>
  <c r="Q95"/>
  <c r="C98"/>
  <c r="F97"/>
  <c r="P97" s="1"/>
  <c r="D97"/>
  <c r="M97"/>
  <c r="E97"/>
  <c r="G96"/>
  <c r="H95" i="1"/>
  <c r="K95" s="1"/>
  <c r="I94"/>
  <c r="J94"/>
  <c r="R80"/>
  <c r="S80"/>
  <c r="M82"/>
  <c r="D82"/>
  <c r="N82" s="1"/>
  <c r="F82"/>
  <c r="P81"/>
  <c r="G81"/>
  <c r="Q81"/>
  <c r="T79"/>
  <c r="U79" s="1"/>
  <c r="E82"/>
  <c r="O82" s="1"/>
  <c r="C83"/>
  <c r="L94" l="1"/>
  <c r="N96" i="2"/>
  <c r="Q96" s="1"/>
  <c r="J97"/>
  <c r="H98"/>
  <c r="K97"/>
  <c r="I97"/>
  <c r="N97" s="1"/>
  <c r="O97"/>
  <c r="M98"/>
  <c r="E98"/>
  <c r="C99"/>
  <c r="F98"/>
  <c r="P98" s="1"/>
  <c r="D98"/>
  <c r="R95"/>
  <c r="S95"/>
  <c r="G97"/>
  <c r="H96" i="1"/>
  <c r="K96" s="1"/>
  <c r="J95"/>
  <c r="I95"/>
  <c r="L95" s="1"/>
  <c r="T80"/>
  <c r="U80" s="1"/>
  <c r="S81"/>
  <c r="R81"/>
  <c r="G82"/>
  <c r="M83"/>
  <c r="D83"/>
  <c r="N83" s="1"/>
  <c r="F83"/>
  <c r="P82"/>
  <c r="Q82" s="1"/>
  <c r="E83"/>
  <c r="O83" s="1"/>
  <c r="C84"/>
  <c r="S96" i="2" l="1"/>
  <c r="R96"/>
  <c r="G98"/>
  <c r="Q97"/>
  <c r="T96"/>
  <c r="U96" s="1"/>
  <c r="T95"/>
  <c r="U95" s="1"/>
  <c r="S97"/>
  <c r="R97"/>
  <c r="C100"/>
  <c r="F99"/>
  <c r="P99" s="1"/>
  <c r="D99"/>
  <c r="G99" s="1"/>
  <c r="E99"/>
  <c r="H99"/>
  <c r="K98"/>
  <c r="I98"/>
  <c r="N98" s="1"/>
  <c r="J98"/>
  <c r="L97"/>
  <c r="O98"/>
  <c r="K97" i="1"/>
  <c r="H97"/>
  <c r="I96"/>
  <c r="L96" s="1"/>
  <c r="J96"/>
  <c r="M84"/>
  <c r="D84"/>
  <c r="N84" s="1"/>
  <c r="F84"/>
  <c r="P83"/>
  <c r="Q83" s="1"/>
  <c r="R82"/>
  <c r="T82" s="1"/>
  <c r="U82" s="1"/>
  <c r="S82"/>
  <c r="G83"/>
  <c r="T81"/>
  <c r="U81" s="1"/>
  <c r="E84"/>
  <c r="O84" s="1"/>
  <c r="C85"/>
  <c r="Q98" i="2" l="1"/>
  <c r="R98" s="1"/>
  <c r="T97"/>
  <c r="U97" s="1"/>
  <c r="L98"/>
  <c r="S98"/>
  <c r="J99"/>
  <c r="H100"/>
  <c r="K99"/>
  <c r="I99"/>
  <c r="C102"/>
  <c r="M100"/>
  <c r="E100"/>
  <c r="F100"/>
  <c r="P100" s="1"/>
  <c r="D100"/>
  <c r="O99"/>
  <c r="M99"/>
  <c r="N99"/>
  <c r="K98" i="1"/>
  <c r="H98"/>
  <c r="J97"/>
  <c r="I97"/>
  <c r="S83"/>
  <c r="R83"/>
  <c r="F85"/>
  <c r="P84"/>
  <c r="Q84" s="1"/>
  <c r="M85"/>
  <c r="D85"/>
  <c r="N85" s="1"/>
  <c r="G84"/>
  <c r="E85"/>
  <c r="O85" s="1"/>
  <c r="C86"/>
  <c r="G85" l="1"/>
  <c r="L97"/>
  <c r="L99" i="2"/>
  <c r="T98"/>
  <c r="U98" s="1"/>
  <c r="K100"/>
  <c r="I100"/>
  <c r="H102"/>
  <c r="M102" s="1"/>
  <c r="J100"/>
  <c r="Q99"/>
  <c r="N100"/>
  <c r="G100"/>
  <c r="E102"/>
  <c r="C103"/>
  <c r="F102"/>
  <c r="P102" s="1"/>
  <c r="D102"/>
  <c r="O100"/>
  <c r="Q100" s="1"/>
  <c r="K99" i="1"/>
  <c r="H99"/>
  <c r="I98"/>
  <c r="L98" s="1"/>
  <c r="J98"/>
  <c r="R84"/>
  <c r="S84"/>
  <c r="F86"/>
  <c r="P85"/>
  <c r="Q85" s="1"/>
  <c r="M86"/>
  <c r="D86"/>
  <c r="N86" s="1"/>
  <c r="T83"/>
  <c r="U83" s="1"/>
  <c r="E86"/>
  <c r="O86" s="1"/>
  <c r="C87"/>
  <c r="G102" i="2" l="1"/>
  <c r="L100"/>
  <c r="C104"/>
  <c r="F103"/>
  <c r="P103" s="1"/>
  <c r="D103"/>
  <c r="E103"/>
  <c r="H103"/>
  <c r="K102"/>
  <c r="I102"/>
  <c r="J102"/>
  <c r="S100"/>
  <c r="R100"/>
  <c r="R99"/>
  <c r="S99"/>
  <c r="N102"/>
  <c r="O102"/>
  <c r="Q102"/>
  <c r="H100" i="1"/>
  <c r="K100" s="1"/>
  <c r="J99"/>
  <c r="I99"/>
  <c r="L99" s="1"/>
  <c r="T84"/>
  <c r="U84" s="1"/>
  <c r="S85"/>
  <c r="R85"/>
  <c r="M87"/>
  <c r="D87"/>
  <c r="N87" s="1"/>
  <c r="F87"/>
  <c r="P87" s="1"/>
  <c r="P86"/>
  <c r="Q86" s="1"/>
  <c r="G86"/>
  <c r="E87"/>
  <c r="O87" s="1"/>
  <c r="C89"/>
  <c r="L102" i="2" l="1"/>
  <c r="T99"/>
  <c r="U99" s="1"/>
  <c r="G103"/>
  <c r="T100"/>
  <c r="U100" s="1"/>
  <c r="R102"/>
  <c r="S102"/>
  <c r="J103"/>
  <c r="H104"/>
  <c r="M104" s="1"/>
  <c r="K103"/>
  <c r="I103"/>
  <c r="L103" s="1"/>
  <c r="E104"/>
  <c r="C105"/>
  <c r="F104"/>
  <c r="P104" s="1"/>
  <c r="D104"/>
  <c r="O103"/>
  <c r="M103"/>
  <c r="N103"/>
  <c r="H102" i="1"/>
  <c r="I100"/>
  <c r="L100" s="1"/>
  <c r="J100"/>
  <c r="R86"/>
  <c r="S86"/>
  <c r="Q87"/>
  <c r="M89"/>
  <c r="D89"/>
  <c r="N89" s="1"/>
  <c r="F89"/>
  <c r="G87"/>
  <c r="T85"/>
  <c r="U85" s="1"/>
  <c r="E89"/>
  <c r="O89" s="1"/>
  <c r="C90"/>
  <c r="T86" l="1"/>
  <c r="U86" s="1"/>
  <c r="T102" i="2"/>
  <c r="U102" s="1"/>
  <c r="H105"/>
  <c r="K104"/>
  <c r="I104"/>
  <c r="J104"/>
  <c r="L104" s="1"/>
  <c r="Q103"/>
  <c r="N104"/>
  <c r="C106"/>
  <c r="F105"/>
  <c r="P105" s="1"/>
  <c r="D105"/>
  <c r="M105"/>
  <c r="E105"/>
  <c r="G104"/>
  <c r="H103" i="1"/>
  <c r="K102"/>
  <c r="K103" s="1"/>
  <c r="I102"/>
  <c r="J102"/>
  <c r="L102" s="1"/>
  <c r="F90"/>
  <c r="P89"/>
  <c r="G89"/>
  <c r="M90"/>
  <c r="D90"/>
  <c r="N90" s="1"/>
  <c r="S87"/>
  <c r="R87"/>
  <c r="T87" s="1"/>
  <c r="U87" s="1"/>
  <c r="Q89"/>
  <c r="E90"/>
  <c r="O90" s="1"/>
  <c r="C91"/>
  <c r="O104" i="2" l="1"/>
  <c r="Q104" s="1"/>
  <c r="S104" s="1"/>
  <c r="J105"/>
  <c r="H106"/>
  <c r="K105"/>
  <c r="I105"/>
  <c r="N105" s="1"/>
  <c r="O105"/>
  <c r="M106"/>
  <c r="E106"/>
  <c r="C107"/>
  <c r="F106"/>
  <c r="P106" s="1"/>
  <c r="D106"/>
  <c r="R103"/>
  <c r="S103"/>
  <c r="G105"/>
  <c r="H104" i="1"/>
  <c r="J103"/>
  <c r="I103"/>
  <c r="L103" s="1"/>
  <c r="K104"/>
  <c r="F91"/>
  <c r="P90"/>
  <c r="Q90" s="1"/>
  <c r="G90"/>
  <c r="M91"/>
  <c r="D91"/>
  <c r="N91" s="1"/>
  <c r="C92"/>
  <c r="S89"/>
  <c r="R89"/>
  <c r="T89" s="1"/>
  <c r="U89" s="1"/>
  <c r="E91"/>
  <c r="O91" s="1"/>
  <c r="G106" i="2" l="1"/>
  <c r="Q105"/>
  <c r="S105" s="1"/>
  <c r="R104"/>
  <c r="T104" s="1"/>
  <c r="U104" s="1"/>
  <c r="T103"/>
  <c r="U103" s="1"/>
  <c r="R105"/>
  <c r="C108"/>
  <c r="F107"/>
  <c r="P107" s="1"/>
  <c r="D107"/>
  <c r="E107"/>
  <c r="H107"/>
  <c r="K106"/>
  <c r="I106"/>
  <c r="J106"/>
  <c r="L105"/>
  <c r="N106"/>
  <c r="I104" i="1"/>
  <c r="J104"/>
  <c r="L104" s="1"/>
  <c r="H105"/>
  <c r="F92"/>
  <c r="P91"/>
  <c r="G91"/>
  <c r="Q91"/>
  <c r="R90"/>
  <c r="S90"/>
  <c r="M92"/>
  <c r="D92"/>
  <c r="N92" s="1"/>
  <c r="E92"/>
  <c r="O92" s="1"/>
  <c r="C93"/>
  <c r="T90" l="1"/>
  <c r="U90" s="1"/>
  <c r="L106" i="2"/>
  <c r="G107"/>
  <c r="O106"/>
  <c r="Q106" s="1"/>
  <c r="S106" s="1"/>
  <c r="T105"/>
  <c r="U105" s="1"/>
  <c r="R106"/>
  <c r="J107"/>
  <c r="O107" s="1"/>
  <c r="H108"/>
  <c r="M108" s="1"/>
  <c r="K107"/>
  <c r="I107"/>
  <c r="E108"/>
  <c r="C109"/>
  <c r="F108"/>
  <c r="P108" s="1"/>
  <c r="D108"/>
  <c r="M107"/>
  <c r="N107"/>
  <c r="J105" i="1"/>
  <c r="I105"/>
  <c r="H106"/>
  <c r="K105"/>
  <c r="K106" s="1"/>
  <c r="M93"/>
  <c r="D93"/>
  <c r="N93" s="1"/>
  <c r="F93"/>
  <c r="P92"/>
  <c r="G92"/>
  <c r="S91"/>
  <c r="R91"/>
  <c r="Q92"/>
  <c r="E93"/>
  <c r="O93" s="1"/>
  <c r="C94"/>
  <c r="L105" l="1"/>
  <c r="Q107" i="2"/>
  <c r="R107" s="1"/>
  <c r="T106"/>
  <c r="U106" s="1"/>
  <c r="L107"/>
  <c r="H109"/>
  <c r="K108"/>
  <c r="I108"/>
  <c r="J108"/>
  <c r="O108" s="1"/>
  <c r="C110"/>
  <c r="F109"/>
  <c r="P109" s="1"/>
  <c r="D109"/>
  <c r="M109"/>
  <c r="E109"/>
  <c r="G108"/>
  <c r="K107" i="1"/>
  <c r="H107"/>
  <c r="I106"/>
  <c r="L106" s="1"/>
  <c r="J106"/>
  <c r="T91"/>
  <c r="U91" s="1"/>
  <c r="M94"/>
  <c r="D94"/>
  <c r="N94" s="1"/>
  <c r="R92"/>
  <c r="S92"/>
  <c r="G93"/>
  <c r="F94"/>
  <c r="P93"/>
  <c r="Q93" s="1"/>
  <c r="E94"/>
  <c r="O94" s="1"/>
  <c r="C95"/>
  <c r="T92" l="1"/>
  <c r="U92" s="1"/>
  <c r="L108" i="2"/>
  <c r="N108"/>
  <c r="Q108" s="1"/>
  <c r="S107"/>
  <c r="T107" s="1"/>
  <c r="U107" s="1"/>
  <c r="G109"/>
  <c r="E110"/>
  <c r="C111"/>
  <c r="F110"/>
  <c r="P110" s="1"/>
  <c r="D110"/>
  <c r="J109"/>
  <c r="H110"/>
  <c r="K109"/>
  <c r="I109"/>
  <c r="S108"/>
  <c r="R108"/>
  <c r="O109"/>
  <c r="N109"/>
  <c r="H108" i="1"/>
  <c r="K108" s="1"/>
  <c r="J107"/>
  <c r="I107"/>
  <c r="L107" s="1"/>
  <c r="R93"/>
  <c r="S93"/>
  <c r="M95"/>
  <c r="D95"/>
  <c r="N95" s="1"/>
  <c r="F95"/>
  <c r="P94"/>
  <c r="Q94" s="1"/>
  <c r="G94"/>
  <c r="E95"/>
  <c r="O95" s="1"/>
  <c r="C96"/>
  <c r="Q109" i="2" l="1"/>
  <c r="T108"/>
  <c r="U108" s="1"/>
  <c r="L109"/>
  <c r="G110"/>
  <c r="R109"/>
  <c r="T109" s="1"/>
  <c r="U109" s="1"/>
  <c r="S109"/>
  <c r="H111"/>
  <c r="K110"/>
  <c r="I110"/>
  <c r="L110" s="1"/>
  <c r="J110"/>
  <c r="C112"/>
  <c r="F111"/>
  <c r="P111" s="1"/>
  <c r="D111"/>
  <c r="M111"/>
  <c r="E111"/>
  <c r="G111" s="1"/>
  <c r="N110"/>
  <c r="O110"/>
  <c r="M110"/>
  <c r="H109" i="1"/>
  <c r="K109" s="1"/>
  <c r="I108"/>
  <c r="L108" s="1"/>
  <c r="J108"/>
  <c r="T93"/>
  <c r="U93" s="1"/>
  <c r="R94"/>
  <c r="S94"/>
  <c r="F96"/>
  <c r="P95"/>
  <c r="Q95" s="1"/>
  <c r="M96"/>
  <c r="D96"/>
  <c r="N96" s="1"/>
  <c r="G95"/>
  <c r="E96"/>
  <c r="O96" s="1"/>
  <c r="C97"/>
  <c r="T94" l="1"/>
  <c r="U94" s="1"/>
  <c r="Q110" i="2"/>
  <c r="J111"/>
  <c r="H112"/>
  <c r="K111"/>
  <c r="I111"/>
  <c r="N111" s="1"/>
  <c r="Q111" s="1"/>
  <c r="O111"/>
  <c r="R110"/>
  <c r="T110" s="1"/>
  <c r="U110" s="1"/>
  <c r="S110"/>
  <c r="M112"/>
  <c r="E112"/>
  <c r="C113"/>
  <c r="F112"/>
  <c r="P112" s="1"/>
  <c r="D112"/>
  <c r="G112" s="1"/>
  <c r="K110" i="1"/>
  <c r="H110"/>
  <c r="J109"/>
  <c r="I109"/>
  <c r="S95"/>
  <c r="R95"/>
  <c r="M97"/>
  <c r="D97"/>
  <c r="N97" s="1"/>
  <c r="F97"/>
  <c r="P96"/>
  <c r="Q96" s="1"/>
  <c r="G96"/>
  <c r="E97"/>
  <c r="O97" s="1"/>
  <c r="C98"/>
  <c r="L109" l="1"/>
  <c r="S111" i="2"/>
  <c r="R111"/>
  <c r="F113"/>
  <c r="P113" s="1"/>
  <c r="D113"/>
  <c r="C115"/>
  <c r="E113"/>
  <c r="G113" s="1"/>
  <c r="H113"/>
  <c r="M113" s="1"/>
  <c r="K112"/>
  <c r="I112"/>
  <c r="L112" s="1"/>
  <c r="J112"/>
  <c r="O112" s="1"/>
  <c r="L111"/>
  <c r="K111" i="1"/>
  <c r="H111"/>
  <c r="I110"/>
  <c r="L110" s="1"/>
  <c r="J110"/>
  <c r="R96"/>
  <c r="S96"/>
  <c r="M98"/>
  <c r="D98"/>
  <c r="N98" s="1"/>
  <c r="F98"/>
  <c r="P97"/>
  <c r="G97"/>
  <c r="Q97"/>
  <c r="T95"/>
  <c r="U95" s="1"/>
  <c r="E98"/>
  <c r="O98" s="1"/>
  <c r="C99"/>
  <c r="N112" i="2" l="1"/>
  <c r="Q112" s="1"/>
  <c r="T111"/>
  <c r="U111" s="1"/>
  <c r="H115"/>
  <c r="J113"/>
  <c r="K113"/>
  <c r="I113"/>
  <c r="L113" s="1"/>
  <c r="C116"/>
  <c r="F115"/>
  <c r="P115" s="1"/>
  <c r="D115"/>
  <c r="M115"/>
  <c r="E115"/>
  <c r="O113"/>
  <c r="H112" i="1"/>
  <c r="K112" s="1"/>
  <c r="J111"/>
  <c r="I111"/>
  <c r="L111" s="1"/>
  <c r="T96"/>
  <c r="U96" s="1"/>
  <c r="R97"/>
  <c r="S97"/>
  <c r="G98"/>
  <c r="M99"/>
  <c r="D99"/>
  <c r="N99" s="1"/>
  <c r="F99"/>
  <c r="P98"/>
  <c r="Q98" s="1"/>
  <c r="E99"/>
  <c r="O99" s="1"/>
  <c r="C100"/>
  <c r="T97" l="1"/>
  <c r="U97" s="1"/>
  <c r="R112" i="2"/>
  <c r="S112"/>
  <c r="G115"/>
  <c r="N113"/>
  <c r="Q113" s="1"/>
  <c r="S113" s="1"/>
  <c r="T112"/>
  <c r="U112" s="1"/>
  <c r="R113"/>
  <c r="E116"/>
  <c r="C117"/>
  <c r="F116"/>
  <c r="P116" s="1"/>
  <c r="D116"/>
  <c r="J115"/>
  <c r="H116"/>
  <c r="K115"/>
  <c r="I115"/>
  <c r="O115"/>
  <c r="N115"/>
  <c r="H113" i="1"/>
  <c r="K113" s="1"/>
  <c r="I112"/>
  <c r="J112"/>
  <c r="M100"/>
  <c r="D100"/>
  <c r="N100" s="1"/>
  <c r="R98"/>
  <c r="S98"/>
  <c r="F100"/>
  <c r="P100" s="1"/>
  <c r="P99"/>
  <c r="Q99" s="1"/>
  <c r="G99"/>
  <c r="E100"/>
  <c r="O100" s="1"/>
  <c r="C102"/>
  <c r="L112" l="1"/>
  <c r="T113" i="2"/>
  <c r="U113" s="1"/>
  <c r="Q115"/>
  <c r="L115"/>
  <c r="G116"/>
  <c r="R115"/>
  <c r="T115" s="1"/>
  <c r="U115" s="1"/>
  <c r="S115"/>
  <c r="H117"/>
  <c r="K116"/>
  <c r="I116"/>
  <c r="L116" s="1"/>
  <c r="J116"/>
  <c r="C118"/>
  <c r="F117"/>
  <c r="P117" s="1"/>
  <c r="D117"/>
  <c r="M117"/>
  <c r="E117"/>
  <c r="G117" s="1"/>
  <c r="O116"/>
  <c r="M116"/>
  <c r="H115" i="1"/>
  <c r="J113"/>
  <c r="I113"/>
  <c r="L113" s="1"/>
  <c r="T98"/>
  <c r="U98" s="1"/>
  <c r="S99"/>
  <c r="R99"/>
  <c r="Q100"/>
  <c r="M102"/>
  <c r="F102"/>
  <c r="P102" s="1"/>
  <c r="D102"/>
  <c r="N102" s="1"/>
  <c r="G100"/>
  <c r="E102"/>
  <c r="O102" s="1"/>
  <c r="C103"/>
  <c r="N116" i="2" l="1"/>
  <c r="Q116" s="1"/>
  <c r="R116" s="1"/>
  <c r="J117"/>
  <c r="H118"/>
  <c r="K117"/>
  <c r="I117"/>
  <c r="N117" s="1"/>
  <c r="O117"/>
  <c r="M118"/>
  <c r="E118"/>
  <c r="C119"/>
  <c r="F118"/>
  <c r="P118" s="1"/>
  <c r="D118"/>
  <c r="H116" i="1"/>
  <c r="K115"/>
  <c r="K116" s="1"/>
  <c r="J115"/>
  <c r="I115"/>
  <c r="L115" s="1"/>
  <c r="M103"/>
  <c r="F103"/>
  <c r="P103" s="1"/>
  <c r="D103"/>
  <c r="N103" s="1"/>
  <c r="R100"/>
  <c r="T100" s="1"/>
  <c r="U100" s="1"/>
  <c r="S100"/>
  <c r="Q102"/>
  <c r="G102"/>
  <c r="T99"/>
  <c r="U99" s="1"/>
  <c r="E103"/>
  <c r="O103" s="1"/>
  <c r="C104"/>
  <c r="G118" i="2" l="1"/>
  <c r="Q117"/>
  <c r="S116"/>
  <c r="T116" s="1"/>
  <c r="U116" s="1"/>
  <c r="S117"/>
  <c r="R117"/>
  <c r="C120"/>
  <c r="F119"/>
  <c r="P119" s="1"/>
  <c r="D119"/>
  <c r="E119"/>
  <c r="G119" s="1"/>
  <c r="H119"/>
  <c r="K118"/>
  <c r="I118"/>
  <c r="J118"/>
  <c r="L118" s="1"/>
  <c r="L117"/>
  <c r="N118"/>
  <c r="H117" i="1"/>
  <c r="I116"/>
  <c r="L116" s="1"/>
  <c r="J116"/>
  <c r="K117"/>
  <c r="Q103"/>
  <c r="M104"/>
  <c r="F104"/>
  <c r="P104" s="1"/>
  <c r="D104"/>
  <c r="N104" s="1"/>
  <c r="C105"/>
  <c r="R102"/>
  <c r="S102"/>
  <c r="G103"/>
  <c r="E104"/>
  <c r="O104" s="1"/>
  <c r="T102" l="1"/>
  <c r="U102" s="1"/>
  <c r="O118" i="2"/>
  <c r="Q118" s="1"/>
  <c r="S118" s="1"/>
  <c r="T117"/>
  <c r="U117" s="1"/>
  <c r="R118"/>
  <c r="J119"/>
  <c r="H120"/>
  <c r="M120" s="1"/>
  <c r="K119"/>
  <c r="I119"/>
  <c r="N119" s="1"/>
  <c r="E120"/>
  <c r="C121"/>
  <c r="F120"/>
  <c r="P120" s="1"/>
  <c r="D120"/>
  <c r="O119"/>
  <c r="M119"/>
  <c r="J117" i="1"/>
  <c r="I117"/>
  <c r="H118"/>
  <c r="S103"/>
  <c r="R103"/>
  <c r="G104"/>
  <c r="Q104"/>
  <c r="M105"/>
  <c r="D105"/>
  <c r="N105" s="1"/>
  <c r="F105"/>
  <c r="P105" s="1"/>
  <c r="E105"/>
  <c r="O105" s="1"/>
  <c r="C106"/>
  <c r="L117" l="1"/>
  <c r="Q119" i="2"/>
  <c r="R119" s="1"/>
  <c r="T119" s="1"/>
  <c r="U119" s="1"/>
  <c r="T118"/>
  <c r="U118" s="1"/>
  <c r="L119"/>
  <c r="S119"/>
  <c r="H121"/>
  <c r="K120"/>
  <c r="I120"/>
  <c r="J120"/>
  <c r="O120" s="1"/>
  <c r="C122"/>
  <c r="F121"/>
  <c r="P121" s="1"/>
  <c r="D121"/>
  <c r="M121"/>
  <c r="E121"/>
  <c r="G121" s="1"/>
  <c r="G120"/>
  <c r="I118" i="1"/>
  <c r="J118"/>
  <c r="H119"/>
  <c r="K118"/>
  <c r="K119" s="1"/>
  <c r="M106"/>
  <c r="F106"/>
  <c r="P106" s="1"/>
  <c r="D106"/>
  <c r="N106" s="1"/>
  <c r="R104"/>
  <c r="T104" s="1"/>
  <c r="U104" s="1"/>
  <c r="S104"/>
  <c r="G105"/>
  <c r="Q105"/>
  <c r="T103"/>
  <c r="U103" s="1"/>
  <c r="E106"/>
  <c r="O106" s="1"/>
  <c r="C107"/>
  <c r="L118" l="1"/>
  <c r="L120" i="2"/>
  <c r="N120"/>
  <c r="Q120" s="1"/>
  <c r="E122"/>
  <c r="C123"/>
  <c r="F122"/>
  <c r="P122" s="1"/>
  <c r="D122"/>
  <c r="J121"/>
  <c r="H122"/>
  <c r="K121"/>
  <c r="I121"/>
  <c r="S120"/>
  <c r="R120"/>
  <c r="O121"/>
  <c r="N121"/>
  <c r="H120" i="1"/>
  <c r="K120" s="1"/>
  <c r="J119"/>
  <c r="I119"/>
  <c r="L119" s="1"/>
  <c r="M107"/>
  <c r="D107"/>
  <c r="N107" s="1"/>
  <c r="F107"/>
  <c r="G106"/>
  <c r="S105"/>
  <c r="R105"/>
  <c r="T105" s="1"/>
  <c r="U105" s="1"/>
  <c r="Q106"/>
  <c r="E107"/>
  <c r="O107" s="1"/>
  <c r="C108"/>
  <c r="Q121" i="2" l="1"/>
  <c r="T120"/>
  <c r="U120" s="1"/>
  <c r="L121"/>
  <c r="G122"/>
  <c r="R121"/>
  <c r="S121"/>
  <c r="H123"/>
  <c r="K122"/>
  <c r="I122"/>
  <c r="J122"/>
  <c r="O122" s="1"/>
  <c r="C124"/>
  <c r="F123"/>
  <c r="P123" s="1"/>
  <c r="D123"/>
  <c r="M123"/>
  <c r="E123"/>
  <c r="N122"/>
  <c r="M122"/>
  <c r="H121" i="1"/>
  <c r="K121" s="1"/>
  <c r="I120"/>
  <c r="L120" s="1"/>
  <c r="J120"/>
  <c r="F108"/>
  <c r="P107"/>
  <c r="M108"/>
  <c r="D108"/>
  <c r="N108" s="1"/>
  <c r="R106"/>
  <c r="S106"/>
  <c r="G107"/>
  <c r="Q107"/>
  <c r="E108"/>
  <c r="O108" s="1"/>
  <c r="C109"/>
  <c r="L122" i="2" l="1"/>
  <c r="T121"/>
  <c r="U121" s="1"/>
  <c r="Q122"/>
  <c r="J123"/>
  <c r="H124"/>
  <c r="K123"/>
  <c r="I123"/>
  <c r="N123" s="1"/>
  <c r="O123"/>
  <c r="R122"/>
  <c r="T122" s="1"/>
  <c r="U122" s="1"/>
  <c r="S122"/>
  <c r="M124"/>
  <c r="E124"/>
  <c r="C125"/>
  <c r="F124"/>
  <c r="P124" s="1"/>
  <c r="D124"/>
  <c r="G124" s="1"/>
  <c r="G123"/>
  <c r="K122" i="1"/>
  <c r="H122"/>
  <c r="J121"/>
  <c r="I121"/>
  <c r="T106"/>
  <c r="U106" s="1"/>
  <c r="M109"/>
  <c r="D109"/>
  <c r="N109" s="1"/>
  <c r="F109"/>
  <c r="P108"/>
  <c r="S107"/>
  <c r="R107"/>
  <c r="G108"/>
  <c r="Q108"/>
  <c r="E109"/>
  <c r="O109" s="1"/>
  <c r="C110"/>
  <c r="L121" l="1"/>
  <c r="Q123" i="2"/>
  <c r="S123" s="1"/>
  <c r="C126"/>
  <c r="F125"/>
  <c r="P125" s="1"/>
  <c r="D125"/>
  <c r="E125"/>
  <c r="H125"/>
  <c r="K124"/>
  <c r="I124"/>
  <c r="J124"/>
  <c r="L123"/>
  <c r="N124"/>
  <c r="K123" i="1"/>
  <c r="H123"/>
  <c r="I122"/>
  <c r="L122" s="1"/>
  <c r="J122"/>
  <c r="T107"/>
  <c r="U107" s="1"/>
  <c r="R108"/>
  <c r="S108"/>
  <c r="G109"/>
  <c r="M110"/>
  <c r="D110"/>
  <c r="N110" s="1"/>
  <c r="F110"/>
  <c r="P109"/>
  <c r="Q109" s="1"/>
  <c r="E110"/>
  <c r="O110" s="1"/>
  <c r="C111"/>
  <c r="T108" l="1"/>
  <c r="U108" s="1"/>
  <c r="L124" i="2"/>
  <c r="G125"/>
  <c r="R123"/>
  <c r="O124"/>
  <c r="Q124" s="1"/>
  <c r="S124" s="1"/>
  <c r="T123"/>
  <c r="U123" s="1"/>
  <c r="R124"/>
  <c r="J125"/>
  <c r="H126"/>
  <c r="K125"/>
  <c r="I125"/>
  <c r="L125" s="1"/>
  <c r="C128"/>
  <c r="M126"/>
  <c r="E126"/>
  <c r="F126"/>
  <c r="P126" s="1"/>
  <c r="D126"/>
  <c r="O125"/>
  <c r="M125"/>
  <c r="N125"/>
  <c r="H124" i="1"/>
  <c r="K124" s="1"/>
  <c r="J123"/>
  <c r="I123"/>
  <c r="L123" s="1"/>
  <c r="M111"/>
  <c r="D111"/>
  <c r="N111" s="1"/>
  <c r="F111"/>
  <c r="P110"/>
  <c r="R109"/>
  <c r="S109"/>
  <c r="G110"/>
  <c r="Q110"/>
  <c r="E111"/>
  <c r="O111" s="1"/>
  <c r="C112"/>
  <c r="T124" i="2" l="1"/>
  <c r="U124" s="1"/>
  <c r="K126"/>
  <c r="I126"/>
  <c r="H128"/>
  <c r="J126"/>
  <c r="L126" s="1"/>
  <c r="Q125"/>
  <c r="N126"/>
  <c r="G126"/>
  <c r="M128"/>
  <c r="E128"/>
  <c r="C129"/>
  <c r="F128"/>
  <c r="P128" s="1"/>
  <c r="D128"/>
  <c r="G128" s="1"/>
  <c r="O126"/>
  <c r="Q126"/>
  <c r="H125" i="1"/>
  <c r="K125" s="1"/>
  <c r="I124"/>
  <c r="L124" s="1"/>
  <c r="J124"/>
  <c r="T109"/>
  <c r="U109" s="1"/>
  <c r="M112"/>
  <c r="D112"/>
  <c r="N112" s="1"/>
  <c r="R110"/>
  <c r="S110"/>
  <c r="G111"/>
  <c r="F112"/>
  <c r="P111"/>
  <c r="Q111" s="1"/>
  <c r="E112"/>
  <c r="O112" s="1"/>
  <c r="C113"/>
  <c r="T110" l="1"/>
  <c r="U110" s="1"/>
  <c r="C130" i="2"/>
  <c r="F129"/>
  <c r="P129" s="1"/>
  <c r="D129"/>
  <c r="E129"/>
  <c r="H129"/>
  <c r="K128"/>
  <c r="I128"/>
  <c r="J128"/>
  <c r="L128" s="1"/>
  <c r="S126"/>
  <c r="R126"/>
  <c r="T126" s="1"/>
  <c r="U126" s="1"/>
  <c r="R125"/>
  <c r="S125"/>
  <c r="N128"/>
  <c r="O128"/>
  <c r="Q128" s="1"/>
  <c r="H126" i="1"/>
  <c r="K126" s="1"/>
  <c r="J125"/>
  <c r="I125"/>
  <c r="L125" s="1"/>
  <c r="M113"/>
  <c r="D113"/>
  <c r="N113" s="1"/>
  <c r="F113"/>
  <c r="P113" s="1"/>
  <c r="P112"/>
  <c r="R111"/>
  <c r="S111"/>
  <c r="G112"/>
  <c r="Q112"/>
  <c r="E113"/>
  <c r="O113" s="1"/>
  <c r="C115"/>
  <c r="G129" i="2" l="1"/>
  <c r="T125"/>
  <c r="U125" s="1"/>
  <c r="J129"/>
  <c r="H130"/>
  <c r="K129"/>
  <c r="I129"/>
  <c r="M130"/>
  <c r="E130"/>
  <c r="C131"/>
  <c r="F130"/>
  <c r="P130" s="1"/>
  <c r="D130"/>
  <c r="R128"/>
  <c r="S128"/>
  <c r="O129"/>
  <c r="M129"/>
  <c r="N129"/>
  <c r="H128" i="1"/>
  <c r="I126"/>
  <c r="J126"/>
  <c r="L126" s="1"/>
  <c r="M115"/>
  <c r="F115"/>
  <c r="D115"/>
  <c r="N115" s="1"/>
  <c r="R112"/>
  <c r="S112"/>
  <c r="G113"/>
  <c r="T111"/>
  <c r="U111" s="1"/>
  <c r="Q113"/>
  <c r="E115"/>
  <c r="O115" s="1"/>
  <c r="C116"/>
  <c r="L129" i="2" l="1"/>
  <c r="T128"/>
  <c r="U128" s="1"/>
  <c r="H131"/>
  <c r="K130"/>
  <c r="I130"/>
  <c r="J130"/>
  <c r="Q129"/>
  <c r="O130"/>
  <c r="C132"/>
  <c r="F131"/>
  <c r="P131" s="1"/>
  <c r="D131"/>
  <c r="M131"/>
  <c r="E131"/>
  <c r="G130"/>
  <c r="H129" i="1"/>
  <c r="I128"/>
  <c r="J128"/>
  <c r="K128"/>
  <c r="K129" s="1"/>
  <c r="T112"/>
  <c r="U112" s="1"/>
  <c r="F116"/>
  <c r="P115"/>
  <c r="M116"/>
  <c r="D116"/>
  <c r="N116" s="1"/>
  <c r="R113"/>
  <c r="T113" s="1"/>
  <c r="U113" s="1"/>
  <c r="S113"/>
  <c r="Q115"/>
  <c r="G115"/>
  <c r="E116"/>
  <c r="O116" s="1"/>
  <c r="C117"/>
  <c r="L130" i="2" l="1"/>
  <c r="N130"/>
  <c r="Q130" s="1"/>
  <c r="S130" s="1"/>
  <c r="J131"/>
  <c r="H132"/>
  <c r="M132" s="1"/>
  <c r="K131"/>
  <c r="I131"/>
  <c r="O131"/>
  <c r="N131"/>
  <c r="E132"/>
  <c r="C133"/>
  <c r="F132"/>
  <c r="P132" s="1"/>
  <c r="D132"/>
  <c r="R129"/>
  <c r="S129"/>
  <c r="G131"/>
  <c r="H130" i="1"/>
  <c r="J129"/>
  <c r="I129"/>
  <c r="L129" s="1"/>
  <c r="K130"/>
  <c r="L128"/>
  <c r="F117"/>
  <c r="P116"/>
  <c r="R115"/>
  <c r="T115" s="1"/>
  <c r="U115" s="1"/>
  <c r="S115"/>
  <c r="M117"/>
  <c r="D117"/>
  <c r="N117" s="1"/>
  <c r="C118"/>
  <c r="G116"/>
  <c r="Q116"/>
  <c r="E117"/>
  <c r="O117" s="1"/>
  <c r="T129" i="2" l="1"/>
  <c r="U129" s="1"/>
  <c r="Q131"/>
  <c r="S131" s="1"/>
  <c r="L131"/>
  <c r="R130"/>
  <c r="T130" s="1"/>
  <c r="U130" s="1"/>
  <c r="G132"/>
  <c r="R131"/>
  <c r="C134"/>
  <c r="F133"/>
  <c r="P133" s="1"/>
  <c r="D133"/>
  <c r="E133"/>
  <c r="G133" s="1"/>
  <c r="H133"/>
  <c r="K132"/>
  <c r="I132"/>
  <c r="J132"/>
  <c r="O132" s="1"/>
  <c r="I130" i="1"/>
  <c r="L130" s="1"/>
  <c r="J130"/>
  <c r="H131"/>
  <c r="F118"/>
  <c r="P117"/>
  <c r="G117"/>
  <c r="R116"/>
  <c r="S116"/>
  <c r="T116" s="1"/>
  <c r="U116" s="1"/>
  <c r="M118"/>
  <c r="D118"/>
  <c r="N118" s="1"/>
  <c r="Q117"/>
  <c r="E118"/>
  <c r="O118" s="1"/>
  <c r="C119"/>
  <c r="L132" i="2" l="1"/>
  <c r="T131"/>
  <c r="U131" s="1"/>
  <c r="J133"/>
  <c r="H134"/>
  <c r="K133"/>
  <c r="I133"/>
  <c r="M134"/>
  <c r="E134"/>
  <c r="C135"/>
  <c r="F134"/>
  <c r="P134" s="1"/>
  <c r="D134"/>
  <c r="N132"/>
  <c r="Q132" s="1"/>
  <c r="O133"/>
  <c r="M133"/>
  <c r="N133"/>
  <c r="J131" i="1"/>
  <c r="I131"/>
  <c r="H132"/>
  <c r="K131"/>
  <c r="K132" s="1"/>
  <c r="M119"/>
  <c r="D119"/>
  <c r="N119" s="1"/>
  <c r="R117"/>
  <c r="S117"/>
  <c r="F119"/>
  <c r="P118"/>
  <c r="G118"/>
  <c r="Q118"/>
  <c r="E119"/>
  <c r="O119" s="1"/>
  <c r="C120"/>
  <c r="L131" l="1"/>
  <c r="Q133" i="2"/>
  <c r="L133"/>
  <c r="H135"/>
  <c r="K134"/>
  <c r="I134"/>
  <c r="J134"/>
  <c r="N134"/>
  <c r="O134"/>
  <c r="Q134" s="1"/>
  <c r="R133"/>
  <c r="S133"/>
  <c r="R132"/>
  <c r="S132"/>
  <c r="C136"/>
  <c r="F135"/>
  <c r="P135" s="1"/>
  <c r="D135"/>
  <c r="M135"/>
  <c r="E135"/>
  <c r="G135" s="1"/>
  <c r="G134"/>
  <c r="H133" i="1"/>
  <c r="K133" s="1"/>
  <c r="I132"/>
  <c r="J132"/>
  <c r="T117"/>
  <c r="U117" s="1"/>
  <c r="M120"/>
  <c r="D120"/>
  <c r="N120" s="1"/>
  <c r="R118"/>
  <c r="S118"/>
  <c r="F120"/>
  <c r="P119"/>
  <c r="G119"/>
  <c r="Q119"/>
  <c r="E120"/>
  <c r="O120" s="1"/>
  <c r="C121"/>
  <c r="L132" l="1"/>
  <c r="L134" i="2"/>
  <c r="T132"/>
  <c r="U132" s="1"/>
  <c r="T133"/>
  <c r="U133" s="1"/>
  <c r="E136"/>
  <c r="C137"/>
  <c r="F136"/>
  <c r="P136" s="1"/>
  <c r="D136"/>
  <c r="J135"/>
  <c r="H136"/>
  <c r="K135"/>
  <c r="I135"/>
  <c r="S134"/>
  <c r="R134"/>
  <c r="O135"/>
  <c r="N135"/>
  <c r="Q135" s="1"/>
  <c r="K134" i="1"/>
  <c r="H134"/>
  <c r="J133"/>
  <c r="I133"/>
  <c r="T118"/>
  <c r="U118" s="1"/>
  <c r="F121"/>
  <c r="P120"/>
  <c r="Q120" s="1"/>
  <c r="M121"/>
  <c r="D121"/>
  <c r="N121" s="1"/>
  <c r="S119"/>
  <c r="R119"/>
  <c r="G120"/>
  <c r="E121"/>
  <c r="O121" s="1"/>
  <c r="C122"/>
  <c r="L133" l="1"/>
  <c r="T134" i="2"/>
  <c r="U134" s="1"/>
  <c r="L135"/>
  <c r="G136"/>
  <c r="R135"/>
  <c r="S135"/>
  <c r="H137"/>
  <c r="K136"/>
  <c r="I136"/>
  <c r="J136"/>
  <c r="C138"/>
  <c r="F137"/>
  <c r="P137" s="1"/>
  <c r="D137"/>
  <c r="M137"/>
  <c r="E137"/>
  <c r="N136"/>
  <c r="O136"/>
  <c r="M136"/>
  <c r="K135" i="1"/>
  <c r="H135"/>
  <c r="I134"/>
  <c r="L134" s="1"/>
  <c r="J134"/>
  <c r="S120"/>
  <c r="R120"/>
  <c r="F122"/>
  <c r="P121"/>
  <c r="Q121" s="1"/>
  <c r="M122"/>
  <c r="D122"/>
  <c r="N122" s="1"/>
  <c r="T119"/>
  <c r="U119" s="1"/>
  <c r="G121"/>
  <c r="E122"/>
  <c r="O122" s="1"/>
  <c r="C123"/>
  <c r="G137" i="2" l="1"/>
  <c r="L136"/>
  <c r="T135"/>
  <c r="U135" s="1"/>
  <c r="Q136"/>
  <c r="J137"/>
  <c r="H138"/>
  <c r="K137"/>
  <c r="I137"/>
  <c r="N137" s="1"/>
  <c r="O137"/>
  <c r="R136"/>
  <c r="S136"/>
  <c r="M138"/>
  <c r="E138"/>
  <c r="C139"/>
  <c r="F138"/>
  <c r="P138" s="1"/>
  <c r="D138"/>
  <c r="G138" s="1"/>
  <c r="K136" i="1"/>
  <c r="H136"/>
  <c r="J135"/>
  <c r="I135"/>
  <c r="M123"/>
  <c r="D123"/>
  <c r="N123" s="1"/>
  <c r="R121"/>
  <c r="S121"/>
  <c r="F123"/>
  <c r="P122"/>
  <c r="G122"/>
  <c r="Q122"/>
  <c r="T120"/>
  <c r="U120" s="1"/>
  <c r="E123"/>
  <c r="O123" s="1"/>
  <c r="C124"/>
  <c r="L135" l="1"/>
  <c r="T136" i="2"/>
  <c r="U136" s="1"/>
  <c r="Q137"/>
  <c r="S137"/>
  <c r="R137"/>
  <c r="F139"/>
  <c r="P139" s="1"/>
  <c r="D139"/>
  <c r="C141"/>
  <c r="E139"/>
  <c r="H139"/>
  <c r="M139" s="1"/>
  <c r="K138"/>
  <c r="I138"/>
  <c r="L138" s="1"/>
  <c r="J138"/>
  <c r="O138" s="1"/>
  <c r="L137"/>
  <c r="K137" i="1"/>
  <c r="H137"/>
  <c r="I136"/>
  <c r="L136" s="1"/>
  <c r="J136"/>
  <c r="T121"/>
  <c r="U121" s="1"/>
  <c r="R122"/>
  <c r="S122"/>
  <c r="M124"/>
  <c r="D124"/>
  <c r="N124" s="1"/>
  <c r="F124"/>
  <c r="P123"/>
  <c r="G123"/>
  <c r="Q123"/>
  <c r="E124"/>
  <c r="O124" s="1"/>
  <c r="C125"/>
  <c r="T122" l="1"/>
  <c r="U122" s="1"/>
  <c r="N138" i="2"/>
  <c r="Q138" s="1"/>
  <c r="T137"/>
  <c r="U137" s="1"/>
  <c r="H141"/>
  <c r="J139"/>
  <c r="O139" s="1"/>
  <c r="K139"/>
  <c r="I139"/>
  <c r="G139"/>
  <c r="C142"/>
  <c r="F141"/>
  <c r="P141" s="1"/>
  <c r="D141"/>
  <c r="E141"/>
  <c r="K138" i="1"/>
  <c r="H138"/>
  <c r="J137"/>
  <c r="I137"/>
  <c r="M125"/>
  <c r="D125"/>
  <c r="N125" s="1"/>
  <c r="R123"/>
  <c r="S123"/>
  <c r="G124"/>
  <c r="F125"/>
  <c r="P124"/>
  <c r="Q124" s="1"/>
  <c r="E125"/>
  <c r="O125" s="1"/>
  <c r="C126"/>
  <c r="L137" l="1"/>
  <c r="R138" i="2"/>
  <c r="S138"/>
  <c r="L139"/>
  <c r="G141"/>
  <c r="T138"/>
  <c r="U138" s="1"/>
  <c r="E142"/>
  <c r="C143"/>
  <c r="C144" s="1"/>
  <c r="F142"/>
  <c r="P142" s="1"/>
  <c r="D142"/>
  <c r="G142" s="1"/>
  <c r="J141"/>
  <c r="H142"/>
  <c r="K141"/>
  <c r="I141"/>
  <c r="N141" s="1"/>
  <c r="O141"/>
  <c r="M141"/>
  <c r="N139"/>
  <c r="Q139" s="1"/>
  <c r="H139" i="1"/>
  <c r="K139" s="1"/>
  <c r="I138"/>
  <c r="L138" s="1"/>
  <c r="J138"/>
  <c r="T123"/>
  <c r="U123" s="1"/>
  <c r="R124"/>
  <c r="S124"/>
  <c r="M126"/>
  <c r="D126"/>
  <c r="N126" s="1"/>
  <c r="F126"/>
  <c r="P126" s="1"/>
  <c r="P125"/>
  <c r="G125"/>
  <c r="Q125"/>
  <c r="E126"/>
  <c r="O126" s="1"/>
  <c r="C128"/>
  <c r="T124" l="1"/>
  <c r="U124" s="1"/>
  <c r="H143" i="2"/>
  <c r="K142"/>
  <c r="I142"/>
  <c r="L142" s="1"/>
  <c r="J142"/>
  <c r="F143"/>
  <c r="P143" s="1"/>
  <c r="D143"/>
  <c r="M143"/>
  <c r="E143"/>
  <c r="Q141"/>
  <c r="L141"/>
  <c r="R139"/>
  <c r="T139" s="1"/>
  <c r="U139" s="1"/>
  <c r="S139"/>
  <c r="N142"/>
  <c r="O142"/>
  <c r="M142"/>
  <c r="Q142" s="1"/>
  <c r="H141" i="1"/>
  <c r="J139"/>
  <c r="I139"/>
  <c r="D128"/>
  <c r="N128" s="1"/>
  <c r="M128"/>
  <c r="F128"/>
  <c r="G126"/>
  <c r="S125"/>
  <c r="R125"/>
  <c r="Q126"/>
  <c r="E128"/>
  <c r="O128" s="1"/>
  <c r="C129"/>
  <c r="L139" l="1"/>
  <c r="G143" i="2"/>
  <c r="R141"/>
  <c r="S141"/>
  <c r="J143"/>
  <c r="H144"/>
  <c r="K143"/>
  <c r="I143"/>
  <c r="N143" s="1"/>
  <c r="O143"/>
  <c r="R142"/>
  <c r="S142"/>
  <c r="M144"/>
  <c r="E144"/>
  <c r="C145"/>
  <c r="F144"/>
  <c r="P144" s="1"/>
  <c r="D144"/>
  <c r="G144" s="1"/>
  <c r="H142" i="1"/>
  <c r="J141"/>
  <c r="I141"/>
  <c r="L141" s="1"/>
  <c r="K141"/>
  <c r="K142" s="1"/>
  <c r="T125"/>
  <c r="U125" s="1"/>
  <c r="M129"/>
  <c r="D129"/>
  <c r="N129" s="1"/>
  <c r="R126"/>
  <c r="S126"/>
  <c r="G128"/>
  <c r="F129"/>
  <c r="P128"/>
  <c r="Q128" s="1"/>
  <c r="E129"/>
  <c r="O129" s="1"/>
  <c r="C130"/>
  <c r="T126" l="1"/>
  <c r="U126" s="1"/>
  <c r="T141" i="2"/>
  <c r="U141" s="1"/>
  <c r="T142"/>
  <c r="U142" s="1"/>
  <c r="Q143"/>
  <c r="R143" s="1"/>
  <c r="C146"/>
  <c r="F145"/>
  <c r="P145" s="1"/>
  <c r="D145"/>
  <c r="E145"/>
  <c r="H145"/>
  <c r="K144"/>
  <c r="I144"/>
  <c r="J144"/>
  <c r="O144" s="1"/>
  <c r="L143"/>
  <c r="N144"/>
  <c r="H143" i="1"/>
  <c r="I142"/>
  <c r="L142"/>
  <c r="J142"/>
  <c r="K143"/>
  <c r="R128"/>
  <c r="S128"/>
  <c r="D130"/>
  <c r="N130" s="1"/>
  <c r="M130"/>
  <c r="C131"/>
  <c r="F130"/>
  <c r="P129"/>
  <c r="G129"/>
  <c r="Q129"/>
  <c r="E130"/>
  <c r="O130" s="1"/>
  <c r="Q144" i="2" l="1"/>
  <c r="S143"/>
  <c r="T143" s="1"/>
  <c r="U143" s="1"/>
  <c r="L144"/>
  <c r="G145"/>
  <c r="R144"/>
  <c r="S144"/>
  <c r="H146"/>
  <c r="J145"/>
  <c r="K145"/>
  <c r="I145"/>
  <c r="M146"/>
  <c r="E146"/>
  <c r="C147"/>
  <c r="F146"/>
  <c r="P146" s="1"/>
  <c r="D146"/>
  <c r="N145"/>
  <c r="O145"/>
  <c r="M145"/>
  <c r="J143" i="1"/>
  <c r="H144"/>
  <c r="H145" s="1"/>
  <c r="I143"/>
  <c r="L143" s="1"/>
  <c r="K144"/>
  <c r="T128"/>
  <c r="U128" s="1"/>
  <c r="F131"/>
  <c r="P130"/>
  <c r="G130"/>
  <c r="R129"/>
  <c r="S129"/>
  <c r="D131"/>
  <c r="N131" s="1"/>
  <c r="M131"/>
  <c r="Q130"/>
  <c r="E131"/>
  <c r="O131" s="1"/>
  <c r="C132"/>
  <c r="L145" i="2" l="1"/>
  <c r="T144"/>
  <c r="U144" s="1"/>
  <c r="Q145"/>
  <c r="R145" s="1"/>
  <c r="H147"/>
  <c r="K146"/>
  <c r="I146"/>
  <c r="J146"/>
  <c r="L146" s="1"/>
  <c r="N146"/>
  <c r="O146"/>
  <c r="Q146" s="1"/>
  <c r="S145"/>
  <c r="C148"/>
  <c r="F147"/>
  <c r="P147" s="1"/>
  <c r="D147"/>
  <c r="M147"/>
  <c r="E147"/>
  <c r="G146"/>
  <c r="H146" i="1"/>
  <c r="J145"/>
  <c r="I145"/>
  <c r="I144"/>
  <c r="J144"/>
  <c r="K145"/>
  <c r="K146" s="1"/>
  <c r="M132"/>
  <c r="D132"/>
  <c r="N132" s="1"/>
  <c r="R130"/>
  <c r="S130"/>
  <c r="F132"/>
  <c r="P131"/>
  <c r="G131"/>
  <c r="Q131"/>
  <c r="T129"/>
  <c r="U129" s="1"/>
  <c r="E132"/>
  <c r="O132" s="1"/>
  <c r="C133"/>
  <c r="L145" l="1"/>
  <c r="L144"/>
  <c r="T145" i="2"/>
  <c r="U145" s="1"/>
  <c r="G147"/>
  <c r="E148"/>
  <c r="C149"/>
  <c r="F148"/>
  <c r="P148" s="1"/>
  <c r="D148"/>
  <c r="J147"/>
  <c r="H148"/>
  <c r="K147"/>
  <c r="I147"/>
  <c r="S146"/>
  <c r="R146"/>
  <c r="O147"/>
  <c r="N147"/>
  <c r="H147" i="1"/>
  <c r="I146"/>
  <c r="J146"/>
  <c r="L146" s="1"/>
  <c r="T130"/>
  <c r="U130" s="1"/>
  <c r="K147"/>
  <c r="R131"/>
  <c r="S131"/>
  <c r="D133"/>
  <c r="N133" s="1"/>
  <c r="M133"/>
  <c r="F133"/>
  <c r="P132"/>
  <c r="Q132" s="1"/>
  <c r="G132"/>
  <c r="E133"/>
  <c r="O133" s="1"/>
  <c r="C134"/>
  <c r="G133" l="1"/>
  <c r="T131"/>
  <c r="U131" s="1"/>
  <c r="Q147" i="2"/>
  <c r="T146"/>
  <c r="U146" s="1"/>
  <c r="L147"/>
  <c r="G148"/>
  <c r="R147"/>
  <c r="T147" s="1"/>
  <c r="U147" s="1"/>
  <c r="S147"/>
  <c r="H149"/>
  <c r="K148"/>
  <c r="I148"/>
  <c r="L148" s="1"/>
  <c r="J148"/>
  <c r="C150"/>
  <c r="F149"/>
  <c r="P149" s="1"/>
  <c r="D149"/>
  <c r="M149"/>
  <c r="E149"/>
  <c r="N148"/>
  <c r="O148"/>
  <c r="M148"/>
  <c r="H148" i="1"/>
  <c r="J147"/>
  <c r="I147"/>
  <c r="L147" s="1"/>
  <c r="K148"/>
  <c r="R132"/>
  <c r="S132"/>
  <c r="M134"/>
  <c r="D134"/>
  <c r="N134" s="1"/>
  <c r="F134"/>
  <c r="P133"/>
  <c r="Q133" s="1"/>
  <c r="E134"/>
  <c r="O134" s="1"/>
  <c r="C135"/>
  <c r="Q148" i="2" l="1"/>
  <c r="J149"/>
  <c r="H150"/>
  <c r="K149"/>
  <c r="I149"/>
  <c r="O149"/>
  <c r="N149"/>
  <c r="R148"/>
  <c r="S148"/>
  <c r="M150"/>
  <c r="E150"/>
  <c r="C151"/>
  <c r="F150"/>
  <c r="P150" s="1"/>
  <c r="D150"/>
  <c r="G149"/>
  <c r="H149" i="1"/>
  <c r="I148"/>
  <c r="L148" s="1"/>
  <c r="J148"/>
  <c r="K149"/>
  <c r="T132"/>
  <c r="U132" s="1"/>
  <c r="S133"/>
  <c r="R133"/>
  <c r="F135"/>
  <c r="P134"/>
  <c r="D135"/>
  <c r="N135" s="1"/>
  <c r="M135"/>
  <c r="G134"/>
  <c r="Q134"/>
  <c r="E135"/>
  <c r="O135" s="1"/>
  <c r="C136"/>
  <c r="G135" l="1"/>
  <c r="G150" i="2"/>
  <c r="L149"/>
  <c r="T148"/>
  <c r="U148" s="1"/>
  <c r="Q149"/>
  <c r="S149" s="1"/>
  <c r="R149"/>
  <c r="C152"/>
  <c r="F151"/>
  <c r="P151" s="1"/>
  <c r="D151"/>
  <c r="E151"/>
  <c r="H151"/>
  <c r="K150"/>
  <c r="I150"/>
  <c r="L150"/>
  <c r="J150"/>
  <c r="N150"/>
  <c r="O150"/>
  <c r="H150" i="1"/>
  <c r="J149"/>
  <c r="I149"/>
  <c r="L149" s="1"/>
  <c r="K150"/>
  <c r="R134"/>
  <c r="S134"/>
  <c r="F136"/>
  <c r="P135"/>
  <c r="Q135" s="1"/>
  <c r="M136"/>
  <c r="D136"/>
  <c r="N136" s="1"/>
  <c r="T133"/>
  <c r="U133" s="1"/>
  <c r="E136"/>
  <c r="O136" s="1"/>
  <c r="C137"/>
  <c r="Q150" i="2" l="1"/>
  <c r="G151"/>
  <c r="T149"/>
  <c r="U149" s="1"/>
  <c r="J151"/>
  <c r="H152"/>
  <c r="K151"/>
  <c r="I151"/>
  <c r="L151" s="1"/>
  <c r="C154"/>
  <c r="M152"/>
  <c r="E152"/>
  <c r="F152"/>
  <c r="P152" s="1"/>
  <c r="D152"/>
  <c r="R150"/>
  <c r="S150"/>
  <c r="O151"/>
  <c r="M151"/>
  <c r="N151"/>
  <c r="H151" i="1"/>
  <c r="I150"/>
  <c r="L150" s="1"/>
  <c r="J150"/>
  <c r="K151"/>
  <c r="T134"/>
  <c r="U134" s="1"/>
  <c r="S135"/>
  <c r="R135"/>
  <c r="D137"/>
  <c r="N137" s="1"/>
  <c r="M137"/>
  <c r="F137"/>
  <c r="P136"/>
  <c r="G136"/>
  <c r="Q136"/>
  <c r="E137"/>
  <c r="O137" s="1"/>
  <c r="C138"/>
  <c r="T150" i="2" l="1"/>
  <c r="U150" s="1"/>
  <c r="K152"/>
  <c r="I152"/>
  <c r="H154"/>
  <c r="J152"/>
  <c r="L152" s="1"/>
  <c r="Q151"/>
  <c r="N152"/>
  <c r="G152"/>
  <c r="M154"/>
  <c r="E154"/>
  <c r="C155"/>
  <c r="F154"/>
  <c r="P154" s="1"/>
  <c r="D154"/>
  <c r="G154" s="1"/>
  <c r="O152"/>
  <c r="Q152" s="1"/>
  <c r="H152" i="1"/>
  <c r="J151"/>
  <c r="I151"/>
  <c r="L151" s="1"/>
  <c r="K152"/>
  <c r="D138"/>
  <c r="N138" s="1"/>
  <c r="M138"/>
  <c r="G137"/>
  <c r="R136"/>
  <c r="S136"/>
  <c r="F138"/>
  <c r="P137"/>
  <c r="Q137" s="1"/>
  <c r="T135"/>
  <c r="U135" s="1"/>
  <c r="E138"/>
  <c r="O138" s="1"/>
  <c r="C139"/>
  <c r="T136" l="1"/>
  <c r="U136" s="1"/>
  <c r="S152" i="2"/>
  <c r="R152"/>
  <c r="C156"/>
  <c r="C157" s="1"/>
  <c r="F155"/>
  <c r="P155" s="1"/>
  <c r="D155"/>
  <c r="G155" s="1"/>
  <c r="E155"/>
  <c r="H155"/>
  <c r="K154"/>
  <c r="I154"/>
  <c r="J154"/>
  <c r="R151"/>
  <c r="S151"/>
  <c r="N154"/>
  <c r="O154"/>
  <c r="H154" i="1"/>
  <c r="I152"/>
  <c r="L152" s="1"/>
  <c r="J152"/>
  <c r="S137"/>
  <c r="R137"/>
  <c r="M139"/>
  <c r="D139"/>
  <c r="N139" s="1"/>
  <c r="F139"/>
  <c r="P139" s="1"/>
  <c r="P138"/>
  <c r="Q138" s="1"/>
  <c r="G138"/>
  <c r="E139"/>
  <c r="O139" s="1"/>
  <c r="C141"/>
  <c r="Q154" i="2" l="1"/>
  <c r="L154"/>
  <c r="T151"/>
  <c r="U151" s="1"/>
  <c r="T152"/>
  <c r="U152" s="1"/>
  <c r="J155"/>
  <c r="H156"/>
  <c r="K155"/>
  <c r="I155"/>
  <c r="M156"/>
  <c r="E156"/>
  <c r="F156"/>
  <c r="P156" s="1"/>
  <c r="D156"/>
  <c r="R154"/>
  <c r="S154"/>
  <c r="O155"/>
  <c r="M155"/>
  <c r="N155"/>
  <c r="H155" i="1"/>
  <c r="K154"/>
  <c r="K155" s="1"/>
  <c r="I154"/>
  <c r="L154"/>
  <c r="J154"/>
  <c r="R138"/>
  <c r="T138" s="1"/>
  <c r="U138" s="1"/>
  <c r="S138"/>
  <c r="Q139"/>
  <c r="M141"/>
  <c r="F141"/>
  <c r="P141" s="1"/>
  <c r="D141"/>
  <c r="N141" s="1"/>
  <c r="G139"/>
  <c r="T137"/>
  <c r="U137" s="1"/>
  <c r="E141"/>
  <c r="O141" s="1"/>
  <c r="C142"/>
  <c r="L155" i="2" l="1"/>
  <c r="T154"/>
  <c r="U154" s="1"/>
  <c r="H157"/>
  <c r="K156"/>
  <c r="I156"/>
  <c r="N156" s="1"/>
  <c r="J156"/>
  <c r="Q155"/>
  <c r="C158"/>
  <c r="F157"/>
  <c r="P157" s="1"/>
  <c r="D157"/>
  <c r="M157"/>
  <c r="E157"/>
  <c r="G156"/>
  <c r="H156" i="1"/>
  <c r="J155"/>
  <c r="I155"/>
  <c r="L155" s="1"/>
  <c r="K156"/>
  <c r="Q141"/>
  <c r="F142"/>
  <c r="P142" s="1"/>
  <c r="D142"/>
  <c r="N142" s="1"/>
  <c r="M142"/>
  <c r="R139"/>
  <c r="S139"/>
  <c r="G141"/>
  <c r="E142"/>
  <c r="O142" s="1"/>
  <c r="C143"/>
  <c r="L156" i="2" l="1"/>
  <c r="O156"/>
  <c r="Q156" s="1"/>
  <c r="S156" s="1"/>
  <c r="R156"/>
  <c r="J157"/>
  <c r="H158"/>
  <c r="M158" s="1"/>
  <c r="K157"/>
  <c r="I157"/>
  <c r="L157" s="1"/>
  <c r="O157"/>
  <c r="N157"/>
  <c r="Q157" s="1"/>
  <c r="E158"/>
  <c r="C159"/>
  <c r="F158"/>
  <c r="P158" s="1"/>
  <c r="D158"/>
  <c r="R155"/>
  <c r="S155"/>
  <c r="G157"/>
  <c r="I156" i="1"/>
  <c r="L156" s="1"/>
  <c r="J156"/>
  <c r="H157"/>
  <c r="K157" s="1"/>
  <c r="T139"/>
  <c r="U139" s="1"/>
  <c r="R141"/>
  <c r="S141"/>
  <c r="Q142"/>
  <c r="M143"/>
  <c r="F143"/>
  <c r="P143" s="1"/>
  <c r="D143"/>
  <c r="N143" s="1"/>
  <c r="C144"/>
  <c r="G142"/>
  <c r="E143"/>
  <c r="O143" s="1"/>
  <c r="T141" l="1"/>
  <c r="U141" s="1"/>
  <c r="T155" i="2"/>
  <c r="U155" s="1"/>
  <c r="G158"/>
  <c r="T156"/>
  <c r="U156" s="1"/>
  <c r="S157"/>
  <c r="R157"/>
  <c r="C160"/>
  <c r="F159"/>
  <c r="P159" s="1"/>
  <c r="D159"/>
  <c r="E159"/>
  <c r="G159" s="1"/>
  <c r="H159"/>
  <c r="K158"/>
  <c r="I158"/>
  <c r="J158"/>
  <c r="O158" s="1"/>
  <c r="Q158" s="1"/>
  <c r="N158"/>
  <c r="J157" i="1"/>
  <c r="I157"/>
  <c r="L157" s="1"/>
  <c r="H158"/>
  <c r="R142"/>
  <c r="S142"/>
  <c r="F144"/>
  <c r="P144" s="1"/>
  <c r="M144"/>
  <c r="D144"/>
  <c r="N144" s="1"/>
  <c r="G143"/>
  <c r="Q143"/>
  <c r="E144"/>
  <c r="O144" s="1"/>
  <c r="C145"/>
  <c r="L158" i="2" l="1"/>
  <c r="T157"/>
  <c r="U157" s="1"/>
  <c r="J159"/>
  <c r="H160"/>
  <c r="M160" s="1"/>
  <c r="K159"/>
  <c r="I159"/>
  <c r="L159" s="1"/>
  <c r="E160"/>
  <c r="C161"/>
  <c r="F160"/>
  <c r="P160" s="1"/>
  <c r="D160"/>
  <c r="R158"/>
  <c r="S158"/>
  <c r="O159"/>
  <c r="M159"/>
  <c r="N159"/>
  <c r="H159" i="1"/>
  <c r="I158"/>
  <c r="J158"/>
  <c r="K158"/>
  <c r="K159" s="1"/>
  <c r="T142"/>
  <c r="U142" s="1"/>
  <c r="D145"/>
  <c r="N145" s="1"/>
  <c r="M145"/>
  <c r="F145"/>
  <c r="P145" s="1"/>
  <c r="S143"/>
  <c r="R143"/>
  <c r="G144"/>
  <c r="Q144"/>
  <c r="E145"/>
  <c r="O145" s="1"/>
  <c r="C146"/>
  <c r="T158" i="2" l="1"/>
  <c r="U158" s="1"/>
  <c r="H161"/>
  <c r="K160"/>
  <c r="I160"/>
  <c r="J160"/>
  <c r="O160" s="1"/>
  <c r="Q159"/>
  <c r="C162"/>
  <c r="F161"/>
  <c r="P161" s="1"/>
  <c r="D161"/>
  <c r="M161"/>
  <c r="E161"/>
  <c r="G160"/>
  <c r="H160" i="1"/>
  <c r="J159"/>
  <c r="I159"/>
  <c r="L159" s="1"/>
  <c r="K160"/>
  <c r="L158"/>
  <c r="Q145"/>
  <c r="F146"/>
  <c r="P146" s="1"/>
  <c r="M146"/>
  <c r="D146"/>
  <c r="N146" s="1"/>
  <c r="R144"/>
  <c r="S144"/>
  <c r="T143"/>
  <c r="U143" s="1"/>
  <c r="G145"/>
  <c r="E146"/>
  <c r="O146" s="1"/>
  <c r="C147"/>
  <c r="T144" l="1"/>
  <c r="U144" s="1"/>
  <c r="L160" i="2"/>
  <c r="N160"/>
  <c r="Q160" s="1"/>
  <c r="J161"/>
  <c r="H162"/>
  <c r="K161"/>
  <c r="I161"/>
  <c r="O161"/>
  <c r="N161"/>
  <c r="M162"/>
  <c r="E162"/>
  <c r="C163"/>
  <c r="F162"/>
  <c r="P162" s="1"/>
  <c r="D162"/>
  <c r="G162" s="1"/>
  <c r="R159"/>
  <c r="S159"/>
  <c r="G161"/>
  <c r="H161" i="1"/>
  <c r="I160"/>
  <c r="L160" s="1"/>
  <c r="J160"/>
  <c r="K161"/>
  <c r="R145"/>
  <c r="S145"/>
  <c r="D147"/>
  <c r="N147" s="1"/>
  <c r="M147"/>
  <c r="F147"/>
  <c r="P147" s="1"/>
  <c r="G146"/>
  <c r="Q146"/>
  <c r="E147"/>
  <c r="O147" s="1"/>
  <c r="C148"/>
  <c r="R160" i="2" l="1"/>
  <c r="S160"/>
  <c r="T159"/>
  <c r="U159" s="1"/>
  <c r="Q161"/>
  <c r="L161"/>
  <c r="T160"/>
  <c r="U160" s="1"/>
  <c r="S161"/>
  <c r="R161"/>
  <c r="C164"/>
  <c r="F163"/>
  <c r="P163" s="1"/>
  <c r="D163"/>
  <c r="E163"/>
  <c r="H163"/>
  <c r="K162"/>
  <c r="I162"/>
  <c r="J162"/>
  <c r="N162"/>
  <c r="O162"/>
  <c r="Q162" s="1"/>
  <c r="H162" i="1"/>
  <c r="J161"/>
  <c r="I161"/>
  <c r="L161" s="1"/>
  <c r="K162"/>
  <c r="T145"/>
  <c r="U145" s="1"/>
  <c r="Q147"/>
  <c r="F148"/>
  <c r="P148" s="1"/>
  <c r="M148"/>
  <c r="D148"/>
  <c r="N148" s="1"/>
  <c r="R146"/>
  <c r="S146"/>
  <c r="G147"/>
  <c r="E148"/>
  <c r="O148" s="1"/>
  <c r="C149"/>
  <c r="T146" l="1"/>
  <c r="U146" s="1"/>
  <c r="L162" i="2"/>
  <c r="G163"/>
  <c r="T161"/>
  <c r="U161" s="1"/>
  <c r="J163"/>
  <c r="H164"/>
  <c r="M164" s="1"/>
  <c r="K163"/>
  <c r="I163"/>
  <c r="E164"/>
  <c r="C165"/>
  <c r="F164"/>
  <c r="P164" s="1"/>
  <c r="D164"/>
  <c r="R162"/>
  <c r="S162"/>
  <c r="O163"/>
  <c r="M163"/>
  <c r="N163"/>
  <c r="H163" i="1"/>
  <c r="I162"/>
  <c r="L162" s="1"/>
  <c r="J162"/>
  <c r="K163"/>
  <c r="R147"/>
  <c r="S147"/>
  <c r="D149"/>
  <c r="N149" s="1"/>
  <c r="M149"/>
  <c r="F149"/>
  <c r="P149" s="1"/>
  <c r="G148"/>
  <c r="Q148"/>
  <c r="E149"/>
  <c r="O149" s="1"/>
  <c r="C150"/>
  <c r="L163" i="2" l="1"/>
  <c r="T162"/>
  <c r="U162" s="1"/>
  <c r="H165"/>
  <c r="K164"/>
  <c r="I164"/>
  <c r="J164"/>
  <c r="O164" s="1"/>
  <c r="Q163"/>
  <c r="N164"/>
  <c r="F165"/>
  <c r="P165" s="1"/>
  <c r="D165"/>
  <c r="C167"/>
  <c r="M165"/>
  <c r="E165"/>
  <c r="G164"/>
  <c r="H164" i="1"/>
  <c r="J163"/>
  <c r="I163"/>
  <c r="L163" s="1"/>
  <c r="K164"/>
  <c r="T147"/>
  <c r="U147" s="1"/>
  <c r="Q149"/>
  <c r="F150"/>
  <c r="M150"/>
  <c r="D150"/>
  <c r="N150" s="1"/>
  <c r="R148"/>
  <c r="S148"/>
  <c r="G149"/>
  <c r="E150"/>
  <c r="O150" s="1"/>
  <c r="C151"/>
  <c r="T148" l="1"/>
  <c r="U148" s="1"/>
  <c r="Q164" i="2"/>
  <c r="R164" s="1"/>
  <c r="L164"/>
  <c r="S164"/>
  <c r="C168"/>
  <c r="F167"/>
  <c r="P167" s="1"/>
  <c r="D167"/>
  <c r="E167"/>
  <c r="G167" s="1"/>
  <c r="H167"/>
  <c r="J165"/>
  <c r="O165" s="1"/>
  <c r="K165"/>
  <c r="I165"/>
  <c r="L165" s="1"/>
  <c r="R163"/>
  <c r="S163"/>
  <c r="G165"/>
  <c r="H165" i="1"/>
  <c r="I164"/>
  <c r="J164"/>
  <c r="K165"/>
  <c r="F151"/>
  <c r="P150"/>
  <c r="R149"/>
  <c r="S149"/>
  <c r="M151"/>
  <c r="D151"/>
  <c r="N151" s="1"/>
  <c r="G150"/>
  <c r="Q150"/>
  <c r="E151"/>
  <c r="O151" s="1"/>
  <c r="C152"/>
  <c r="G151" l="1"/>
  <c r="L164"/>
  <c r="T163" i="2"/>
  <c r="U163" s="1"/>
  <c r="N165"/>
  <c r="Q165" s="1"/>
  <c r="S165" s="1"/>
  <c r="T164"/>
  <c r="U164" s="1"/>
  <c r="R165"/>
  <c r="J167"/>
  <c r="H168"/>
  <c r="K167"/>
  <c r="I167"/>
  <c r="M168"/>
  <c r="E168"/>
  <c r="C169"/>
  <c r="C170" s="1"/>
  <c r="F168"/>
  <c r="P168" s="1"/>
  <c r="D168"/>
  <c r="O167"/>
  <c r="M167"/>
  <c r="N167"/>
  <c r="H167" i="1"/>
  <c r="J165"/>
  <c r="I165"/>
  <c r="L165" s="1"/>
  <c r="T149"/>
  <c r="U149" s="1"/>
  <c r="R150"/>
  <c r="S150"/>
  <c r="F152"/>
  <c r="P152" s="1"/>
  <c r="P151"/>
  <c r="D152"/>
  <c r="N152" s="1"/>
  <c r="M152"/>
  <c r="Q151"/>
  <c r="E152"/>
  <c r="O152" s="1"/>
  <c r="C154"/>
  <c r="L167" i="2" l="1"/>
  <c r="Q167"/>
  <c r="S167" s="1"/>
  <c r="T165"/>
  <c r="U165" s="1"/>
  <c r="R167"/>
  <c r="H169"/>
  <c r="K168"/>
  <c r="I168"/>
  <c r="L168" s="1"/>
  <c r="J168"/>
  <c r="N168"/>
  <c r="O168"/>
  <c r="F169"/>
  <c r="P169" s="1"/>
  <c r="D169"/>
  <c r="M169"/>
  <c r="E169"/>
  <c r="G168"/>
  <c r="H168" i="1"/>
  <c r="K167"/>
  <c r="K168" s="1"/>
  <c r="J167"/>
  <c r="I167"/>
  <c r="L167" s="1"/>
  <c r="T150"/>
  <c r="U150" s="1"/>
  <c r="G152"/>
  <c r="M154"/>
  <c r="F154"/>
  <c r="D154"/>
  <c r="N154" s="1"/>
  <c r="S151"/>
  <c r="R151"/>
  <c r="Q152"/>
  <c r="E154"/>
  <c r="O154" s="1"/>
  <c r="C155"/>
  <c r="G169" i="2" l="1"/>
  <c r="Q168"/>
  <c r="T167"/>
  <c r="U167" s="1"/>
  <c r="E170"/>
  <c r="C171"/>
  <c r="F170"/>
  <c r="P170" s="1"/>
  <c r="D170"/>
  <c r="J169"/>
  <c r="H170"/>
  <c r="K169"/>
  <c r="I169"/>
  <c r="L169" s="1"/>
  <c r="S168"/>
  <c r="R168"/>
  <c r="O169"/>
  <c r="N169"/>
  <c r="Q169" s="1"/>
  <c r="H169" i="1"/>
  <c r="I168"/>
  <c r="L168" s="1"/>
  <c r="J168"/>
  <c r="K169"/>
  <c r="R152"/>
  <c r="S152"/>
  <c r="F155"/>
  <c r="P154"/>
  <c r="M155"/>
  <c r="D155"/>
  <c r="N155" s="1"/>
  <c r="T151"/>
  <c r="U151" s="1"/>
  <c r="G154"/>
  <c r="Q154"/>
  <c r="E155"/>
  <c r="O155" s="1"/>
  <c r="C156"/>
  <c r="G170" i="2" l="1"/>
  <c r="T168"/>
  <c r="U168" s="1"/>
  <c r="R169"/>
  <c r="S169"/>
  <c r="H171"/>
  <c r="K170"/>
  <c r="I170"/>
  <c r="J170"/>
  <c r="C172"/>
  <c r="F171"/>
  <c r="P171" s="1"/>
  <c r="D171"/>
  <c r="M171"/>
  <c r="E171"/>
  <c r="N170"/>
  <c r="O170"/>
  <c r="M170"/>
  <c r="J169" i="1"/>
  <c r="I169"/>
  <c r="L169" s="1"/>
  <c r="H170"/>
  <c r="K170" s="1"/>
  <c r="T152"/>
  <c r="U152" s="1"/>
  <c r="M156"/>
  <c r="D156"/>
  <c r="N156" s="1"/>
  <c r="C157"/>
  <c r="R154"/>
  <c r="S154"/>
  <c r="F156"/>
  <c r="P155"/>
  <c r="Q155" s="1"/>
  <c r="G155"/>
  <c r="E156"/>
  <c r="O156" s="1"/>
  <c r="T154" l="1"/>
  <c r="U154" s="1"/>
  <c r="L170" i="2"/>
  <c r="G171"/>
  <c r="T169"/>
  <c r="U169" s="1"/>
  <c r="Q170"/>
  <c r="R170" s="1"/>
  <c r="J171"/>
  <c r="H172"/>
  <c r="K171"/>
  <c r="I171"/>
  <c r="O171"/>
  <c r="N171"/>
  <c r="M172"/>
  <c r="E172"/>
  <c r="F172"/>
  <c r="D172"/>
  <c r="C173"/>
  <c r="K171" i="1"/>
  <c r="H171"/>
  <c r="I170"/>
  <c r="L170" s="1"/>
  <c r="J170"/>
  <c r="R155"/>
  <c r="S155"/>
  <c r="M157"/>
  <c r="D157"/>
  <c r="N157" s="1"/>
  <c r="F157"/>
  <c r="P156"/>
  <c r="G156"/>
  <c r="Q156"/>
  <c r="E157"/>
  <c r="O157" s="1"/>
  <c r="C158"/>
  <c r="Q171" i="2" l="1"/>
  <c r="S171" s="1"/>
  <c r="L171"/>
  <c r="S170"/>
  <c r="T170" s="1"/>
  <c r="U170" s="1"/>
  <c r="R171"/>
  <c r="D173"/>
  <c r="K172"/>
  <c r="K173" s="1"/>
  <c r="I172"/>
  <c r="I173" s="1"/>
  <c r="J172"/>
  <c r="J173" s="1"/>
  <c r="H173"/>
  <c r="G172"/>
  <c r="G173" s="1"/>
  <c r="P172"/>
  <c r="P173" s="1"/>
  <c r="F173"/>
  <c r="O172"/>
  <c r="O173" s="1"/>
  <c r="E173"/>
  <c r="M173"/>
  <c r="H172" i="1"/>
  <c r="H173" s="1"/>
  <c r="J171"/>
  <c r="I171"/>
  <c r="L171" s="1"/>
  <c r="T155"/>
  <c r="U155" s="1"/>
  <c r="M158"/>
  <c r="D158"/>
  <c r="N158" s="1"/>
  <c r="R156"/>
  <c r="T156" s="1"/>
  <c r="U156" s="1"/>
  <c r="S156"/>
  <c r="G157"/>
  <c r="F158"/>
  <c r="P157"/>
  <c r="Q157" s="1"/>
  <c r="E158"/>
  <c r="O158" s="1"/>
  <c r="C159"/>
  <c r="K172" l="1"/>
  <c r="K173" s="1"/>
  <c r="T171" i="2"/>
  <c r="U171" s="1"/>
  <c r="L172"/>
  <c r="L173" s="1"/>
  <c r="N172"/>
  <c r="I172" i="1"/>
  <c r="I173" s="1"/>
  <c r="J172"/>
  <c r="J173" s="1"/>
  <c r="F159"/>
  <c r="P158"/>
  <c r="Q158"/>
  <c r="M159"/>
  <c r="D159"/>
  <c r="N159" s="1"/>
  <c r="S157"/>
  <c r="R157"/>
  <c r="G158"/>
  <c r="E159"/>
  <c r="O159" s="1"/>
  <c r="C160"/>
  <c r="N173" i="2" l="1"/>
  <c r="Q172"/>
  <c r="L172" i="1"/>
  <c r="L173" s="1"/>
  <c r="M160"/>
  <c r="D160"/>
  <c r="N160" s="1"/>
  <c r="R158"/>
  <c r="S158"/>
  <c r="F160"/>
  <c r="P159"/>
  <c r="Q159" s="1"/>
  <c r="T157"/>
  <c r="U157" s="1"/>
  <c r="G159"/>
  <c r="E160"/>
  <c r="O160" s="1"/>
  <c r="C161"/>
  <c r="Q173" i="2" l="1"/>
  <c r="S172"/>
  <c r="S173" s="1"/>
  <c r="R172"/>
  <c r="R173" s="1"/>
  <c r="T158" i="1"/>
  <c r="U158" s="1"/>
  <c r="R159"/>
  <c r="S159"/>
  <c r="M161"/>
  <c r="D161"/>
  <c r="N161" s="1"/>
  <c r="F161"/>
  <c r="P160"/>
  <c r="Q160" s="1"/>
  <c r="G160"/>
  <c r="E161"/>
  <c r="O161" s="1"/>
  <c r="C162"/>
  <c r="T172" i="2" l="1"/>
  <c r="T159" i="1"/>
  <c r="U159" s="1"/>
  <c r="R160"/>
  <c r="S160"/>
  <c r="M162"/>
  <c r="D162"/>
  <c r="N162" s="1"/>
  <c r="F162"/>
  <c r="P161"/>
  <c r="Q161" s="1"/>
  <c r="G161"/>
  <c r="E162"/>
  <c r="O162" s="1"/>
  <c r="C163"/>
  <c r="T173" i="2" l="1"/>
  <c r="U172"/>
  <c r="U173" s="1"/>
  <c r="M174" s="1"/>
  <c r="T160" i="1"/>
  <c r="U160" s="1"/>
  <c r="R161"/>
  <c r="S161"/>
  <c r="M163"/>
  <c r="D163"/>
  <c r="N163" s="1"/>
  <c r="F163"/>
  <c r="P162"/>
  <c r="Q162" s="1"/>
  <c r="G162"/>
  <c r="E163"/>
  <c r="O163" s="1"/>
  <c r="C164"/>
  <c r="T161" l="1"/>
  <c r="U161" s="1"/>
  <c r="M164"/>
  <c r="D164"/>
  <c r="N164" s="1"/>
  <c r="F164"/>
  <c r="P163"/>
  <c r="Q163" s="1"/>
  <c r="R162"/>
  <c r="S162"/>
  <c r="G163"/>
  <c r="E164"/>
  <c r="O164" s="1"/>
  <c r="C165"/>
  <c r="T162" l="1"/>
  <c r="U162" s="1"/>
  <c r="M165"/>
  <c r="D165"/>
  <c r="N165" s="1"/>
  <c r="F165"/>
  <c r="P165" s="1"/>
  <c r="P164"/>
  <c r="Q164" s="1"/>
  <c r="R163"/>
  <c r="S163"/>
  <c r="G164"/>
  <c r="E165"/>
  <c r="O165" s="1"/>
  <c r="C167"/>
  <c r="M167" l="1"/>
  <c r="D167"/>
  <c r="N167" s="1"/>
  <c r="F167"/>
  <c r="T163"/>
  <c r="U163" s="1"/>
  <c r="G165"/>
  <c r="R164"/>
  <c r="S164"/>
  <c r="Q165"/>
  <c r="E167"/>
  <c r="O167" s="1"/>
  <c r="C168"/>
  <c r="T164" l="1"/>
  <c r="U164" s="1"/>
  <c r="F168"/>
  <c r="P167"/>
  <c r="M168"/>
  <c r="D168"/>
  <c r="N168" s="1"/>
  <c r="S165"/>
  <c r="R165"/>
  <c r="G167"/>
  <c r="Q167"/>
  <c r="E168"/>
  <c r="O168" s="1"/>
  <c r="C169"/>
  <c r="F169" l="1"/>
  <c r="P168"/>
  <c r="Q168"/>
  <c r="M169"/>
  <c r="D169"/>
  <c r="N169" s="1"/>
  <c r="C170"/>
  <c r="S167"/>
  <c r="R167"/>
  <c r="T165"/>
  <c r="U165" s="1"/>
  <c r="G168"/>
  <c r="E169"/>
  <c r="O169" s="1"/>
  <c r="T167" l="1"/>
  <c r="U167" s="1"/>
  <c r="M170"/>
  <c r="D170"/>
  <c r="N170" s="1"/>
  <c r="R168"/>
  <c r="S168"/>
  <c r="F170"/>
  <c r="P169"/>
  <c r="Q169" s="1"/>
  <c r="G169"/>
  <c r="E170"/>
  <c r="O170" s="1"/>
  <c r="C171"/>
  <c r="T168" l="1"/>
  <c r="U168" s="1"/>
  <c r="R169"/>
  <c r="S169"/>
  <c r="M171"/>
  <c r="D171"/>
  <c r="N171" s="1"/>
  <c r="F171"/>
  <c r="P170"/>
  <c r="Q170" s="1"/>
  <c r="G170"/>
  <c r="E171"/>
  <c r="O171" s="1"/>
  <c r="C172"/>
  <c r="C173" s="1"/>
  <c r="T169" l="1"/>
  <c r="U169" s="1"/>
  <c r="R170"/>
  <c r="S170"/>
  <c r="M172"/>
  <c r="M173" s="1"/>
  <c r="D172"/>
  <c r="D173" s="1"/>
  <c r="F172"/>
  <c r="F173" s="1"/>
  <c r="P171"/>
  <c r="G171"/>
  <c r="Q171"/>
  <c r="E172"/>
  <c r="E173" s="1"/>
  <c r="T170" l="1"/>
  <c r="U170" s="1"/>
  <c r="O172"/>
  <c r="O173" s="1"/>
  <c r="G172"/>
  <c r="G173" s="1"/>
  <c r="P172"/>
  <c r="P173" s="1"/>
  <c r="R171"/>
  <c r="S171"/>
  <c r="N172"/>
  <c r="N173" s="1"/>
  <c r="Q172"/>
  <c r="Q173" s="1"/>
  <c r="T171" l="1"/>
  <c r="U171" s="1"/>
  <c r="R172"/>
  <c r="R173" s="1"/>
  <c r="S172"/>
  <c r="S173" s="1"/>
  <c r="T172" l="1"/>
  <c r="T173" s="1"/>
  <c r="U172" l="1"/>
  <c r="U173" l="1"/>
  <c r="M174" s="1"/>
</calcChain>
</file>

<file path=xl/sharedStrings.xml><?xml version="1.0" encoding="utf-8"?>
<sst xmlns="http://schemas.openxmlformats.org/spreadsheetml/2006/main" count="188" uniqueCount="51">
  <si>
    <t>Office Order</t>
  </si>
  <si>
    <t>Employee Name :</t>
  </si>
  <si>
    <t>Post :</t>
  </si>
  <si>
    <t>Posting Place :</t>
  </si>
  <si>
    <t>S.N</t>
  </si>
  <si>
    <t>MONTH</t>
  </si>
  <si>
    <t xml:space="preserve"> Pay is to be receive</t>
  </si>
  <si>
    <t xml:space="preserve"> Pay , salary has been Received</t>
  </si>
  <si>
    <t>Salary Difference</t>
  </si>
  <si>
    <t>NPS Ded.</t>
  </si>
  <si>
    <t>INCOME TAX     (TDS)</t>
  </si>
  <si>
    <t>TOTAL DED.</t>
  </si>
  <si>
    <t xml:space="preserve">NET PAY </t>
  </si>
  <si>
    <t>Bill No &amp; Date</t>
  </si>
  <si>
    <t>Enc.Date</t>
  </si>
  <si>
    <t>Pay</t>
  </si>
  <si>
    <t>DA</t>
  </si>
  <si>
    <t>HRA</t>
  </si>
  <si>
    <t>CCA</t>
  </si>
  <si>
    <t>TOTAL</t>
  </si>
  <si>
    <t xml:space="preserve">This Programme Developed by:        HEERALAL JAT </t>
  </si>
  <si>
    <t>Grand Total</t>
  </si>
  <si>
    <t>v{kjsa jkf'k&amp;</t>
  </si>
  <si>
    <t>S.R.</t>
  </si>
  <si>
    <t>Date :</t>
  </si>
  <si>
    <t>For Copying And Necessary Action</t>
  </si>
  <si>
    <t>Treasury Officer / Deputy treasury  Officer</t>
  </si>
  <si>
    <t>Seal and Signature</t>
  </si>
  <si>
    <t>Related Employee Sh./Smt./Mis.</t>
  </si>
  <si>
    <t>File Register</t>
  </si>
  <si>
    <t>ije~ iwT; xq:nso oklqnso th egkjkt dks ueu</t>
  </si>
  <si>
    <t>G.S.S.S. Inderwara, Rani (PALI)</t>
  </si>
  <si>
    <t>MAHENDRA PATEL</t>
  </si>
  <si>
    <t>Sr. Teacher</t>
  </si>
  <si>
    <t>PEEO OFFICE , Govt. Sr. Secondary School Inderwara, Rani (PALI)</t>
  </si>
  <si>
    <t>to be Receive</t>
  </si>
  <si>
    <t>Has been Receive</t>
  </si>
  <si>
    <t>Day</t>
  </si>
  <si>
    <t xml:space="preserve"> </t>
  </si>
  <si>
    <t>Total Day in the Month</t>
  </si>
  <si>
    <t>PL SURR.</t>
  </si>
  <si>
    <t>Sr.  Teacher</t>
  </si>
  <si>
    <t>Government Aadras Senior Secondary School INDERWARA, Rani PALI</t>
  </si>
  <si>
    <t>V./P. = Chandawal Nagar , Th. - Sojat , Dist-- Pali</t>
  </si>
  <si>
    <t>heeralaljatchandawal@gmail.com</t>
  </si>
  <si>
    <t>Contect time =  04:30 P.M. to 8:30 P.M.</t>
  </si>
  <si>
    <t>Whats App No.=  9001884272</t>
  </si>
  <si>
    <t>HEERA LAL JAT</t>
  </si>
  <si>
    <t>SENIOR TEACHER</t>
  </si>
  <si>
    <t>Govt. Sr. Secondary School Inderwara, PALI</t>
  </si>
  <si>
    <t>(MISHRI LAL )</t>
  </si>
</sst>
</file>

<file path=xl/styles.xml><?xml version="1.0" encoding="utf-8"?>
<styleSheet xmlns="http://schemas.openxmlformats.org/spreadsheetml/2006/main">
  <numFmts count="1">
    <numFmt numFmtId="164" formatCode="[$-409]mmm/yy;@"/>
  </numFmts>
  <fonts count="42">
    <font>
      <sz val="11"/>
      <color theme="1"/>
      <name val="Calibri"/>
      <family val="2"/>
      <scheme val="minor"/>
    </font>
    <font>
      <b/>
      <sz val="16"/>
      <color theme="1"/>
      <name val="Kruti Dev 010"/>
    </font>
    <font>
      <b/>
      <sz val="14"/>
      <color theme="1"/>
      <name val="Kruti Dev 010"/>
    </font>
    <font>
      <b/>
      <sz val="16"/>
      <color theme="1"/>
      <name val="Calibri"/>
      <family val="2"/>
      <scheme val="minor"/>
    </font>
    <font>
      <i/>
      <u/>
      <sz val="14"/>
      <color theme="1"/>
      <name val="Calibri"/>
      <family val="2"/>
      <scheme val="minor"/>
    </font>
    <font>
      <sz val="13"/>
      <color theme="1"/>
      <name val="Calibri"/>
      <family val="2"/>
      <scheme val="minor"/>
    </font>
    <font>
      <b/>
      <sz val="14"/>
      <color theme="1"/>
      <name val="Calibri"/>
      <family val="2"/>
      <scheme val="minor"/>
    </font>
    <font>
      <sz val="14"/>
      <color theme="1"/>
      <name val="Kruti Dev 010"/>
    </font>
    <font>
      <b/>
      <sz val="16"/>
      <name val="Kruti Dev 010"/>
    </font>
    <font>
      <sz val="16"/>
      <name val="Kruti Dev 010"/>
    </font>
    <font>
      <b/>
      <sz val="11"/>
      <name val="Calibri"/>
      <family val="2"/>
      <scheme val="minor"/>
    </font>
    <font>
      <b/>
      <sz val="12"/>
      <name val="Calibri"/>
      <family val="2"/>
      <scheme val="minor"/>
    </font>
    <font>
      <b/>
      <sz val="8"/>
      <name val="Calibri"/>
      <family val="2"/>
      <scheme val="minor"/>
    </font>
    <font>
      <b/>
      <sz val="10"/>
      <name val="Calibri"/>
      <family val="2"/>
      <scheme val="minor"/>
    </font>
    <font>
      <b/>
      <sz val="18"/>
      <color indexed="10"/>
      <name val="Calibri"/>
      <family val="2"/>
    </font>
    <font>
      <sz val="9"/>
      <name val="Calibri"/>
      <family val="2"/>
      <scheme val="minor"/>
    </font>
    <font>
      <b/>
      <sz val="18"/>
      <color indexed="36"/>
      <name val="Calibri"/>
      <family val="2"/>
    </font>
    <font>
      <b/>
      <sz val="18"/>
      <color indexed="60"/>
      <name val="Calibri"/>
      <family val="2"/>
    </font>
    <font>
      <b/>
      <sz val="18"/>
      <color indexed="17"/>
      <name val="Calibri"/>
      <family val="2"/>
    </font>
    <font>
      <b/>
      <sz val="10"/>
      <color rgb="FFFF0000"/>
      <name val="Calibri"/>
      <family val="2"/>
      <scheme val="minor"/>
    </font>
    <font>
      <b/>
      <sz val="14"/>
      <color rgb="FFFF0000"/>
      <name val="Calibri"/>
      <family val="2"/>
      <scheme val="minor"/>
    </font>
    <font>
      <b/>
      <sz val="13"/>
      <color theme="1"/>
      <name val="Kruti Dev 010"/>
    </font>
    <font>
      <b/>
      <sz val="13"/>
      <color theme="1"/>
      <name val="Calibri"/>
      <family val="2"/>
      <scheme val="minor"/>
    </font>
    <font>
      <sz val="14"/>
      <color theme="1"/>
      <name val="DevLys 010"/>
    </font>
    <font>
      <sz val="14"/>
      <color theme="1"/>
      <name val="Calibri"/>
      <family val="2"/>
      <scheme val="minor"/>
    </font>
    <font>
      <sz val="12"/>
      <color theme="1"/>
      <name val="Calibri"/>
      <family val="2"/>
      <scheme val="minor"/>
    </font>
    <font>
      <b/>
      <sz val="12"/>
      <color theme="1"/>
      <name val="Calibri"/>
      <family val="2"/>
      <scheme val="minor"/>
    </font>
    <font>
      <sz val="12"/>
      <color theme="1"/>
      <name val="DevLys 010"/>
    </font>
    <font>
      <sz val="12"/>
      <color theme="1"/>
      <name val="Kruti Dev 010"/>
    </font>
    <font>
      <sz val="10"/>
      <color theme="1"/>
      <name val="Kruti Dev 010"/>
    </font>
    <font>
      <b/>
      <i/>
      <sz val="16"/>
      <color theme="1"/>
      <name val="Calibri"/>
      <family val="2"/>
      <scheme val="minor"/>
    </font>
    <font>
      <sz val="14"/>
      <color rgb="FFFF0000"/>
      <name val="Calibri"/>
      <family val="2"/>
      <scheme val="minor"/>
    </font>
    <font>
      <b/>
      <i/>
      <sz val="14"/>
      <color theme="1"/>
      <name val="Calibri"/>
      <family val="2"/>
      <scheme val="minor"/>
    </font>
    <font>
      <b/>
      <sz val="9"/>
      <color rgb="FFFF0000"/>
      <name val="Calibri"/>
      <family val="2"/>
      <scheme val="minor"/>
    </font>
    <font>
      <sz val="10"/>
      <name val="Calibri"/>
      <family val="2"/>
      <scheme val="minor"/>
    </font>
    <font>
      <b/>
      <sz val="11"/>
      <color rgb="FF002060"/>
      <name val="Calibri"/>
      <family val="2"/>
      <scheme val="minor"/>
    </font>
    <font>
      <b/>
      <sz val="18"/>
      <name val="Calibri"/>
      <family val="2"/>
    </font>
    <font>
      <b/>
      <i/>
      <sz val="18"/>
      <name val="Calibri"/>
      <family val="2"/>
    </font>
    <font>
      <u/>
      <sz val="11"/>
      <color theme="10"/>
      <name val="Calibri"/>
      <family val="2"/>
    </font>
    <font>
      <b/>
      <i/>
      <u/>
      <sz val="18"/>
      <color theme="10"/>
      <name val="Calibri"/>
      <family val="2"/>
    </font>
    <font>
      <b/>
      <sz val="9"/>
      <name val="Calibri"/>
      <family val="2"/>
      <scheme val="minor"/>
    </font>
    <font>
      <b/>
      <i/>
      <sz val="12"/>
      <color theme="1"/>
      <name val="Calibri"/>
      <family val="2"/>
      <scheme val="minor"/>
    </font>
  </fonts>
  <fills count="9">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7" tint="0.59999389629810485"/>
        <bgColor indexed="64"/>
      </patternFill>
    </fill>
  </fills>
  <borders count="22">
    <border>
      <left/>
      <right/>
      <top/>
      <bottom/>
      <diagonal/>
    </border>
    <border>
      <left style="double">
        <color rgb="FF7030A0"/>
      </left>
      <right/>
      <top/>
      <bottom style="double">
        <color rgb="FF7030A0"/>
      </bottom>
      <diagonal/>
    </border>
    <border>
      <left/>
      <right/>
      <top/>
      <bottom style="double">
        <color rgb="FF7030A0"/>
      </bottom>
      <diagonal/>
    </border>
    <border>
      <left/>
      <right style="double">
        <color rgb="FF7030A0"/>
      </right>
      <top/>
      <bottom style="double">
        <color rgb="FF7030A0"/>
      </bottom>
      <diagonal/>
    </border>
    <border>
      <left style="thin">
        <color indexed="64"/>
      </left>
      <right style="thin">
        <color indexed="64"/>
      </right>
      <top style="thin">
        <color indexed="64"/>
      </top>
      <bottom style="thin">
        <color indexed="64"/>
      </bottom>
      <diagonal/>
    </border>
    <border>
      <left style="medium">
        <color indexed="64"/>
      </left>
      <right style="thin">
        <color indexed="46"/>
      </right>
      <top style="medium">
        <color indexed="64"/>
      </top>
      <bottom style="thin">
        <color indexed="46"/>
      </bottom>
      <diagonal/>
    </border>
    <border>
      <left style="thin">
        <color indexed="46"/>
      </left>
      <right style="medium">
        <color indexed="64"/>
      </right>
      <top style="medium">
        <color indexed="64"/>
      </top>
      <bottom style="thin">
        <color indexed="46"/>
      </bottom>
      <diagonal/>
    </border>
    <border>
      <left style="medium">
        <color indexed="64"/>
      </left>
      <right style="thin">
        <color indexed="46"/>
      </right>
      <top style="thin">
        <color indexed="46"/>
      </top>
      <bottom style="thin">
        <color indexed="46"/>
      </bottom>
      <diagonal/>
    </border>
    <border>
      <left style="thin">
        <color indexed="46"/>
      </left>
      <right style="medium">
        <color indexed="64"/>
      </right>
      <top style="thin">
        <color indexed="46"/>
      </top>
      <bottom style="thin">
        <color indexed="46"/>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46"/>
      </top>
      <bottom style="thin">
        <color indexed="46"/>
      </bottom>
      <diagonal/>
    </border>
    <border>
      <left/>
      <right style="medium">
        <color indexed="64"/>
      </right>
      <top style="thin">
        <color indexed="46"/>
      </top>
      <bottom style="thin">
        <color indexed="46"/>
      </bottom>
      <diagonal/>
    </border>
    <border>
      <left style="medium">
        <color indexed="64"/>
      </left>
      <right/>
      <top style="thin">
        <color indexed="46"/>
      </top>
      <bottom style="medium">
        <color indexed="64"/>
      </bottom>
      <diagonal/>
    </border>
    <border>
      <left/>
      <right style="medium">
        <color indexed="64"/>
      </right>
      <top style="thin">
        <color indexed="46"/>
      </top>
      <bottom style="medium">
        <color indexed="64"/>
      </bottom>
      <diagonal/>
    </border>
  </borders>
  <cellStyleXfs count="2">
    <xf numFmtId="0" fontId="0" fillId="0" borderId="0"/>
    <xf numFmtId="0" fontId="38" fillId="0" borderId="0" applyNumberFormat="0" applyFill="0" applyBorder="0" applyAlignment="0" applyProtection="0">
      <alignment vertical="top"/>
      <protection locked="0"/>
    </xf>
  </cellStyleXfs>
  <cellXfs count="127">
    <xf numFmtId="0" fontId="0" fillId="0" borderId="0" xfId="0"/>
    <xf numFmtId="0" fontId="0" fillId="2" borderId="2" xfId="0" applyFill="1" applyBorder="1" applyProtection="1">
      <protection hidden="1"/>
    </xf>
    <xf numFmtId="0" fontId="0" fillId="2" borderId="3" xfId="0" applyFill="1" applyBorder="1" applyProtection="1">
      <protection hidden="1"/>
    </xf>
    <xf numFmtId="0" fontId="0" fillId="0" borderId="0" xfId="0" applyProtection="1">
      <protection hidden="1"/>
    </xf>
    <xf numFmtId="0" fontId="0" fillId="3" borderId="0" xfId="0" applyFill="1" applyAlignment="1" applyProtection="1">
      <alignment horizontal="center" vertical="center"/>
      <protection hidden="1"/>
    </xf>
    <xf numFmtId="0" fontId="5" fillId="0" borderId="0" xfId="0" applyFont="1" applyAlignment="1" applyProtection="1">
      <alignment horizontal="center" vertical="center"/>
      <protection hidden="1"/>
    </xf>
    <xf numFmtId="0" fontId="8" fillId="0" borderId="0" xfId="0" applyFont="1" applyAlignment="1" applyProtection="1">
      <alignment horizontal="center"/>
      <protection hidden="1"/>
    </xf>
    <xf numFmtId="0" fontId="9" fillId="0" borderId="0" xfId="0" applyFont="1" applyAlignment="1" applyProtection="1">
      <alignment horizontal="center"/>
      <protection hidden="1"/>
    </xf>
    <xf numFmtId="0" fontId="10" fillId="0" borderId="4" xfId="0" applyFont="1" applyBorder="1" applyAlignment="1" applyProtection="1">
      <alignment horizontal="center" vertical="center"/>
      <protection hidden="1"/>
    </xf>
    <xf numFmtId="0" fontId="15" fillId="0" borderId="4" xfId="0" applyFont="1" applyBorder="1" applyAlignment="1" applyProtection="1">
      <alignment horizontal="center"/>
      <protection hidden="1"/>
    </xf>
    <xf numFmtId="0" fontId="15" fillId="5" borderId="4" xfId="0" applyFont="1" applyFill="1" applyBorder="1" applyAlignment="1" applyProtection="1">
      <alignment horizontal="center" vertical="center"/>
      <protection locked="0" hidden="1"/>
    </xf>
    <xf numFmtId="0" fontId="15" fillId="0" borderId="4" xfId="0" applyFont="1" applyBorder="1" applyAlignment="1" applyProtection="1">
      <alignment horizontal="center" vertical="center"/>
      <protection locked="0" hidden="1"/>
    </xf>
    <xf numFmtId="0" fontId="15" fillId="3" borderId="4" xfId="0" applyFont="1" applyFill="1" applyBorder="1" applyAlignment="1" applyProtection="1">
      <alignment horizontal="center" vertical="center"/>
      <protection locked="0" hidden="1"/>
    </xf>
    <xf numFmtId="0" fontId="15" fillId="0" borderId="4" xfId="0" applyFont="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5" fillId="0" borderId="4" xfId="0" applyFont="1" applyBorder="1" applyAlignment="1" applyProtection="1">
      <alignment horizontal="center" vertical="center"/>
      <protection locked="0"/>
    </xf>
    <xf numFmtId="0" fontId="19" fillId="0" borderId="4" xfId="0" applyNumberFormat="1" applyFont="1" applyBorder="1" applyAlignment="1" applyProtection="1">
      <alignment horizontal="center" vertical="center"/>
      <protection hidden="1"/>
    </xf>
    <xf numFmtId="0" fontId="20" fillId="0" borderId="4" xfId="0" applyNumberFormat="1" applyFont="1" applyBorder="1" applyAlignment="1" applyProtection="1">
      <alignment horizontal="center" vertical="center"/>
      <protection hidden="1"/>
    </xf>
    <xf numFmtId="0" fontId="21" fillId="0" borderId="13" xfId="0" applyFont="1" applyBorder="1" applyAlignment="1" applyProtection="1">
      <alignment vertical="center"/>
      <protection hidden="1"/>
    </xf>
    <xf numFmtId="0" fontId="23" fillId="0" borderId="0" xfId="0" applyFont="1" applyProtection="1">
      <protection hidden="1"/>
    </xf>
    <xf numFmtId="0" fontId="24" fillId="0" borderId="0" xfId="0" applyFont="1" applyProtection="1">
      <protection hidden="1"/>
    </xf>
    <xf numFmtId="0" fontId="7" fillId="0" borderId="0" xfId="0" applyFont="1" applyProtection="1">
      <protection hidden="1"/>
    </xf>
    <xf numFmtId="0" fontId="7" fillId="0" borderId="0" xfId="0" applyFont="1" applyAlignment="1" applyProtection="1">
      <alignment vertical="center" wrapText="1"/>
      <protection hidden="1"/>
    </xf>
    <xf numFmtId="0" fontId="23" fillId="0" borderId="0" xfId="0" applyFont="1" applyAlignment="1" applyProtection="1">
      <alignment horizontal="left" vertical="top"/>
      <protection hidden="1"/>
    </xf>
    <xf numFmtId="0" fontId="24" fillId="0" borderId="0" xfId="0" applyFont="1" applyAlignment="1" applyProtection="1">
      <alignment horizontal="center" vertical="center"/>
      <protection hidden="1"/>
    </xf>
    <xf numFmtId="0" fontId="24" fillId="0" borderId="0" xfId="0" applyFont="1" applyAlignment="1" applyProtection="1">
      <alignment horizontal="center"/>
      <protection hidden="1"/>
    </xf>
    <xf numFmtId="0" fontId="25" fillId="0" borderId="0" xfId="0" applyFont="1" applyAlignment="1" applyProtection="1">
      <alignment horizontal="center" vertical="center"/>
      <protection hidden="1"/>
    </xf>
    <xf numFmtId="0" fontId="27" fillId="0" borderId="0" xfId="0" applyFont="1" applyProtection="1">
      <protection hidden="1"/>
    </xf>
    <xf numFmtId="0" fontId="23" fillId="0" borderId="0" xfId="0" applyFont="1" applyAlignment="1" applyProtection="1">
      <protection hidden="1"/>
    </xf>
    <xf numFmtId="0" fontId="26" fillId="0" borderId="0" xfId="0" applyFont="1" applyAlignment="1" applyProtection="1">
      <protection hidden="1"/>
    </xf>
    <xf numFmtId="0" fontId="28" fillId="0" borderId="0" xfId="0" applyFont="1" applyAlignment="1" applyProtection="1">
      <protection hidden="1"/>
    </xf>
    <xf numFmtId="0" fontId="29" fillId="0" borderId="0" xfId="0" applyFont="1" applyAlignment="1" applyProtection="1">
      <alignment vertical="center" wrapText="1"/>
      <protection hidden="1"/>
    </xf>
    <xf numFmtId="164" fontId="15" fillId="0" borderId="4" xfId="0" applyNumberFormat="1" applyFont="1" applyBorder="1" applyAlignment="1" applyProtection="1">
      <alignment horizontal="center"/>
      <protection hidden="1"/>
    </xf>
    <xf numFmtId="49" fontId="10" fillId="0" borderId="0" xfId="0" applyNumberFormat="1" applyFont="1" applyBorder="1" applyAlignment="1" applyProtection="1">
      <alignment horizontal="center" vertical="center"/>
      <protection hidden="1"/>
    </xf>
    <xf numFmtId="49" fontId="10" fillId="0" borderId="13" xfId="0" applyNumberFormat="1" applyFont="1" applyBorder="1" applyAlignment="1" applyProtection="1">
      <alignment horizontal="center" vertical="center"/>
      <protection hidden="1"/>
    </xf>
    <xf numFmtId="0" fontId="19" fillId="0" borderId="13" xfId="0" applyNumberFormat="1" applyFont="1" applyBorder="1" applyAlignment="1" applyProtection="1">
      <alignment horizontal="center" vertical="center"/>
      <protection hidden="1"/>
    </xf>
    <xf numFmtId="0" fontId="20" fillId="0" borderId="13" xfId="0" applyNumberFormat="1" applyFont="1" applyBorder="1" applyAlignment="1" applyProtection="1">
      <alignment horizontal="center" vertical="center"/>
      <protection hidden="1"/>
    </xf>
    <xf numFmtId="0" fontId="0" fillId="0" borderId="0" xfId="0" applyBorder="1" applyProtection="1">
      <protection hidden="1"/>
    </xf>
    <xf numFmtId="0" fontId="21" fillId="0" borderId="0" xfId="0" applyFont="1" applyBorder="1" applyAlignment="1" applyProtection="1">
      <alignment vertical="center"/>
      <protection hidden="1"/>
    </xf>
    <xf numFmtId="0" fontId="32" fillId="3" borderId="0" xfId="0" applyFont="1" applyFill="1" applyAlignment="1" applyProtection="1">
      <alignment horizontal="left" vertical="center"/>
      <protection hidden="1"/>
    </xf>
    <xf numFmtId="0" fontId="31" fillId="3" borderId="0" xfId="0" applyFont="1" applyFill="1" applyAlignment="1" applyProtection="1">
      <alignment horizontal="center" vertical="center"/>
      <protection hidden="1"/>
    </xf>
    <xf numFmtId="0" fontId="32" fillId="3" borderId="0" xfId="0" applyFont="1" applyFill="1" applyAlignment="1" applyProtection="1">
      <alignment vertical="center" wrapText="1"/>
      <protection hidden="1"/>
    </xf>
    <xf numFmtId="0" fontId="32" fillId="6" borderId="16" xfId="0" applyFont="1" applyFill="1" applyBorder="1" applyAlignment="1" applyProtection="1">
      <alignment horizontal="left" vertical="center"/>
      <protection hidden="1"/>
    </xf>
    <xf numFmtId="0" fontId="32" fillId="6" borderId="11" xfId="0" applyFont="1" applyFill="1" applyBorder="1" applyAlignment="1" applyProtection="1">
      <alignment vertical="center" wrapText="1"/>
      <protection hidden="1"/>
    </xf>
    <xf numFmtId="0" fontId="5" fillId="0" borderId="0" xfId="0" applyFont="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24" fillId="0" borderId="0" xfId="0" applyFont="1" applyAlignment="1" applyProtection="1">
      <alignment horizontal="center"/>
      <protection hidden="1"/>
    </xf>
    <xf numFmtId="0" fontId="24" fillId="0" borderId="0" xfId="0" applyFont="1" applyAlignment="1" applyProtection="1">
      <alignment horizontal="center"/>
      <protection hidden="1"/>
    </xf>
    <xf numFmtId="0" fontId="10" fillId="0" borderId="4" xfId="0" applyFont="1" applyBorder="1" applyAlignment="1" applyProtection="1">
      <alignment horizontal="center" vertical="center"/>
      <protection hidden="1"/>
    </xf>
    <xf numFmtId="164" fontId="33" fillId="0" borderId="4" xfId="0" applyNumberFormat="1" applyFont="1" applyBorder="1" applyAlignment="1" applyProtection="1">
      <alignment horizontal="center"/>
      <protection hidden="1"/>
    </xf>
    <xf numFmtId="0" fontId="33" fillId="3" borderId="4" xfId="0" applyFont="1" applyFill="1" applyBorder="1" applyAlignment="1" applyProtection="1">
      <alignment horizontal="center" vertical="center"/>
      <protection locked="0" hidden="1"/>
    </xf>
    <xf numFmtId="0" fontId="19" fillId="3" borderId="4" xfId="0" applyFont="1" applyFill="1" applyBorder="1" applyAlignment="1" applyProtection="1">
      <alignment horizontal="center" vertical="center"/>
      <protection locked="0" hidden="1"/>
    </xf>
    <xf numFmtId="0" fontId="35" fillId="5" borderId="4" xfId="0" applyFont="1" applyFill="1" applyBorder="1" applyAlignment="1" applyProtection="1">
      <alignment horizontal="center" vertical="center"/>
      <protection locked="0" hidden="1"/>
    </xf>
    <xf numFmtId="0" fontId="10" fillId="0" borderId="4" xfId="0" applyFont="1" applyFill="1" applyBorder="1" applyAlignment="1" applyProtection="1">
      <alignment horizontal="center" vertical="center"/>
      <protection locked="0" hidden="1"/>
    </xf>
    <xf numFmtId="0" fontId="34" fillId="0" borderId="4" xfId="0" applyFont="1" applyFill="1" applyBorder="1" applyAlignment="1" applyProtection="1">
      <alignment horizontal="center" vertical="center"/>
      <protection locked="0" hidden="1"/>
    </xf>
    <xf numFmtId="0" fontId="0" fillId="0" borderId="0" xfId="0" applyFill="1" applyBorder="1" applyProtection="1">
      <protection hidden="1"/>
    </xf>
    <xf numFmtId="0" fontId="16" fillId="0" borderId="0" xfId="0" applyFont="1" applyFill="1" applyBorder="1" applyAlignment="1" applyProtection="1">
      <alignment horizontal="center"/>
      <protection hidden="1"/>
    </xf>
    <xf numFmtId="0" fontId="2" fillId="2" borderId="0" xfId="0" applyFont="1" applyFill="1" applyBorder="1" applyAlignment="1" applyProtection="1">
      <alignment horizontal="center" wrapText="1"/>
      <protection hidden="1"/>
    </xf>
    <xf numFmtId="0" fontId="1" fillId="2" borderId="1" xfId="0" applyFont="1" applyFill="1" applyBorder="1" applyAlignment="1" applyProtection="1">
      <alignment horizontal="right" vertical="center"/>
      <protection hidden="1"/>
    </xf>
    <xf numFmtId="0" fontId="1"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left" vertical="center" wrapText="1"/>
      <protection hidden="1"/>
    </xf>
    <xf numFmtId="0" fontId="3" fillId="0" borderId="0" xfId="0" applyFont="1" applyAlignment="1" applyProtection="1">
      <alignment horizontal="center" vertical="center"/>
      <protection locked="0"/>
    </xf>
    <xf numFmtId="0" fontId="4" fillId="0" borderId="0" xfId="0" applyFont="1" applyAlignment="1" applyProtection="1">
      <alignment horizontal="center"/>
      <protection hidden="1"/>
    </xf>
    <xf numFmtId="0" fontId="5" fillId="0" borderId="0" xfId="0" applyFont="1" applyAlignment="1" applyProtection="1">
      <alignment horizontal="center" vertical="center"/>
      <protection hidden="1"/>
    </xf>
    <xf numFmtId="0" fontId="6" fillId="3" borderId="0" xfId="0"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7" fillId="0" borderId="0" xfId="0" applyFont="1" applyAlignment="1" applyProtection="1">
      <alignment horizontal="center"/>
      <protection locked="0"/>
    </xf>
    <xf numFmtId="0" fontId="10" fillId="0" borderId="4"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protection hidden="1"/>
    </xf>
    <xf numFmtId="0" fontId="14" fillId="4" borderId="5" xfId="0" applyFont="1" applyFill="1" applyBorder="1" applyAlignment="1" applyProtection="1">
      <alignment horizontal="center"/>
      <protection hidden="1"/>
    </xf>
    <xf numFmtId="0" fontId="14" fillId="4" borderId="6" xfId="0" applyFont="1" applyFill="1" applyBorder="1" applyAlignment="1" applyProtection="1">
      <alignment horizontal="center"/>
      <protection hidden="1"/>
    </xf>
    <xf numFmtId="0" fontId="16" fillId="4" borderId="7" xfId="0" applyFont="1" applyFill="1" applyBorder="1" applyAlignment="1" applyProtection="1">
      <alignment horizontal="center"/>
      <protection hidden="1"/>
    </xf>
    <xf numFmtId="0" fontId="16" fillId="4" borderId="8" xfId="0" applyFont="1" applyFill="1" applyBorder="1" applyAlignment="1" applyProtection="1">
      <alignment horizontal="center"/>
      <protection hidden="1"/>
    </xf>
    <xf numFmtId="0" fontId="11" fillId="0" borderId="4"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textRotation="90"/>
      <protection hidden="1"/>
    </xf>
    <xf numFmtId="49" fontId="10" fillId="0" borderId="9" xfId="0" applyNumberFormat="1" applyFont="1" applyBorder="1" applyAlignment="1" applyProtection="1">
      <alignment horizontal="center" vertical="center"/>
      <protection hidden="1"/>
    </xf>
    <xf numFmtId="49" fontId="10" fillId="0" borderId="10" xfId="0" applyNumberFormat="1" applyFont="1" applyBorder="1" applyAlignment="1" applyProtection="1">
      <alignment horizontal="center" vertical="center"/>
      <protection hidden="1"/>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25" fillId="0" borderId="0" xfId="0" applyFont="1" applyAlignment="1" applyProtection="1">
      <alignment horizontal="left" vertical="center"/>
      <protection hidden="1"/>
    </xf>
    <xf numFmtId="0" fontId="26" fillId="0" borderId="0" xfId="0" applyFont="1" applyAlignment="1" applyProtection="1">
      <alignment horizontal="left" vertical="center"/>
      <protection hidden="1"/>
    </xf>
    <xf numFmtId="0" fontId="24" fillId="0" borderId="0" xfId="0" applyFont="1" applyAlignment="1" applyProtection="1">
      <alignment horizontal="center"/>
      <protection hidden="1"/>
    </xf>
    <xf numFmtId="14" fontId="24" fillId="0" borderId="0" xfId="0" applyNumberFormat="1" applyFont="1" applyAlignment="1" applyProtection="1">
      <alignment horizontal="center" vertical="center"/>
      <protection hidden="1"/>
    </xf>
    <xf numFmtId="0" fontId="25" fillId="0" borderId="0" xfId="0" applyFont="1" applyAlignment="1" applyProtection="1">
      <alignment horizontal="left" vertical="top"/>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center"/>
      <protection locked="0"/>
    </xf>
    <xf numFmtId="0" fontId="2" fillId="0" borderId="13" xfId="0" applyFont="1" applyBorder="1" applyAlignment="1" applyProtection="1">
      <alignment horizontal="right" vertical="center"/>
      <protection hidden="1"/>
    </xf>
    <xf numFmtId="0" fontId="22" fillId="0" borderId="13" xfId="0" applyFont="1" applyBorder="1" applyAlignment="1" applyProtection="1">
      <alignment horizontal="left" vertical="center"/>
      <protection hidden="1"/>
    </xf>
    <xf numFmtId="0" fontId="36" fillId="4" borderId="18" xfId="0" applyFont="1" applyFill="1" applyBorder="1" applyAlignment="1" applyProtection="1">
      <alignment horizontal="center"/>
      <protection hidden="1"/>
    </xf>
    <xf numFmtId="0" fontId="36" fillId="4" borderId="19" xfId="0" applyFont="1" applyFill="1" applyBorder="1" applyAlignment="1" applyProtection="1">
      <alignment horizontal="center"/>
      <protection hidden="1"/>
    </xf>
    <xf numFmtId="0" fontId="30" fillId="0" borderId="0" xfId="0" applyFont="1" applyAlignment="1" applyProtection="1">
      <alignment horizontal="center" vertical="center"/>
      <protection locked="0"/>
    </xf>
    <xf numFmtId="0" fontId="2" fillId="2" borderId="0" xfId="0" applyFont="1" applyFill="1" applyBorder="1" applyAlignment="1" applyProtection="1">
      <alignment horizontal="center" vertical="center" wrapText="1"/>
      <protection hidden="1"/>
    </xf>
    <xf numFmtId="0" fontId="2" fillId="0" borderId="0" xfId="0" applyFont="1" applyBorder="1" applyAlignment="1" applyProtection="1">
      <alignment horizontal="right" vertical="center"/>
      <protection hidden="1"/>
    </xf>
    <xf numFmtId="0" fontId="22" fillId="0" borderId="0" xfId="0" applyFont="1" applyBorder="1" applyAlignment="1" applyProtection="1">
      <alignment horizontal="left" vertical="center"/>
      <protection hidden="1"/>
    </xf>
    <xf numFmtId="0" fontId="25" fillId="6" borderId="14" xfId="0" applyFont="1" applyFill="1" applyBorder="1" applyAlignment="1" applyProtection="1">
      <alignment horizontal="center"/>
      <protection hidden="1"/>
    </xf>
    <xf numFmtId="0" fontId="25" fillId="6" borderId="15" xfId="0" applyFont="1" applyFill="1" applyBorder="1" applyAlignment="1" applyProtection="1">
      <alignment horizontal="center"/>
      <protection hidden="1"/>
    </xf>
    <xf numFmtId="0" fontId="37" fillId="4" borderId="18" xfId="0" applyFont="1" applyFill="1" applyBorder="1" applyAlignment="1" applyProtection="1">
      <alignment horizontal="center"/>
      <protection hidden="1"/>
    </xf>
    <xf numFmtId="0" fontId="37" fillId="4" borderId="19" xfId="0" applyFont="1" applyFill="1" applyBorder="1" applyAlignment="1" applyProtection="1">
      <alignment horizontal="center"/>
      <protection hidden="1"/>
    </xf>
    <xf numFmtId="0" fontId="39" fillId="4" borderId="18" xfId="1" applyFont="1" applyFill="1" applyBorder="1" applyAlignment="1" applyProtection="1">
      <alignment horizontal="center"/>
      <protection hidden="1"/>
    </xf>
    <xf numFmtId="0" fontId="16" fillId="4" borderId="20" xfId="0" applyFont="1" applyFill="1" applyBorder="1" applyAlignment="1" applyProtection="1">
      <alignment horizontal="center"/>
      <protection hidden="1"/>
    </xf>
    <xf numFmtId="0" fontId="16" fillId="4" borderId="21" xfId="0" applyFont="1" applyFill="1" applyBorder="1" applyAlignment="1" applyProtection="1">
      <alignment horizontal="center"/>
      <protection hidden="1"/>
    </xf>
    <xf numFmtId="164" fontId="40" fillId="0" borderId="4" xfId="0" applyNumberFormat="1" applyFont="1" applyBorder="1" applyAlignment="1" applyProtection="1">
      <alignment horizontal="center"/>
      <protection hidden="1"/>
    </xf>
    <xf numFmtId="0" fontId="40" fillId="3" borderId="4" xfId="0" applyFont="1" applyFill="1" applyBorder="1" applyAlignment="1" applyProtection="1">
      <alignment horizontal="center" vertical="center"/>
      <protection locked="0" hidden="1"/>
    </xf>
    <xf numFmtId="0" fontId="13" fillId="3" borderId="4" xfId="0" applyFont="1" applyFill="1" applyBorder="1" applyAlignment="1" applyProtection="1">
      <alignment horizontal="center" vertical="center"/>
      <protection locked="0" hidden="1"/>
    </xf>
    <xf numFmtId="0" fontId="17" fillId="0" borderId="0" xfId="0" applyFont="1" applyFill="1" applyBorder="1" applyAlignment="1" applyProtection="1">
      <alignment horizontal="center"/>
      <protection hidden="1"/>
    </xf>
    <xf numFmtId="0" fontId="18" fillId="0" borderId="0" xfId="0" applyFont="1" applyFill="1" applyBorder="1" applyAlignment="1" applyProtection="1">
      <alignment horizontal="center"/>
      <protection hidden="1"/>
    </xf>
    <xf numFmtId="0" fontId="20" fillId="7" borderId="17" xfId="0" applyFont="1" applyFill="1" applyBorder="1" applyAlignment="1" applyProtection="1">
      <alignment horizontal="center" vertical="center"/>
      <protection locked="0"/>
    </xf>
    <xf numFmtId="0" fontId="20" fillId="5" borderId="17" xfId="0" applyFont="1" applyFill="1" applyBorder="1" applyAlignment="1" applyProtection="1">
      <alignment horizontal="center" vertical="center"/>
      <protection locked="0"/>
    </xf>
    <xf numFmtId="0" fontId="20" fillId="2" borderId="17" xfId="0" applyFont="1" applyFill="1" applyBorder="1" applyAlignment="1" applyProtection="1">
      <alignment horizontal="center" vertical="center"/>
      <protection locked="0"/>
    </xf>
    <xf numFmtId="0" fontId="20" fillId="8" borderId="12" xfId="0" applyFont="1" applyFill="1" applyBorder="1" applyAlignment="1" applyProtection="1">
      <alignment horizontal="center" vertical="center"/>
      <protection locked="0"/>
    </xf>
    <xf numFmtId="0" fontId="41" fillId="0" borderId="0" xfId="0" applyFont="1" applyAlignment="1" applyProtection="1">
      <alignment horizontal="center"/>
      <protection locked="0"/>
    </xf>
    <xf numFmtId="0" fontId="25" fillId="0" borderId="0" xfId="0" applyFont="1" applyAlignment="1" applyProtection="1">
      <alignment horizontal="center" vertical="center" wrapText="1"/>
      <protection locked="0"/>
    </xf>
    <xf numFmtId="0" fontId="7" fillId="0" borderId="0" xfId="0" applyFont="1" applyAlignment="1" applyProtection="1">
      <alignment horizontal="center"/>
      <protection hidden="1"/>
    </xf>
    <xf numFmtId="0" fontId="15" fillId="0" borderId="4" xfId="0" applyFont="1" applyFill="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15" fillId="0" borderId="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0" fillId="0" borderId="0" xfId="0" applyProtection="1">
      <protection locked="0"/>
    </xf>
    <xf numFmtId="0" fontId="4"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26" fillId="0" borderId="0" xfId="0" applyFont="1" applyAlignment="1" applyProtection="1">
      <alignment horizontal="center" vertical="center"/>
      <protection hidden="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400050</xdr:colOff>
      <xdr:row>0</xdr:row>
      <xdr:rowOff>0</xdr:rowOff>
    </xdr:from>
    <xdr:to>
      <xdr:col>13</xdr:col>
      <xdr:colOff>285750</xdr:colOff>
      <xdr:row>0</xdr:row>
      <xdr:rowOff>638176</xdr:rowOff>
    </xdr:to>
    <xdr:sp macro="" textlink="">
      <xdr:nvSpPr>
        <xdr:cNvPr id="2" name="Rounded Rectangular Callout 1"/>
        <xdr:cNvSpPr/>
      </xdr:nvSpPr>
      <xdr:spPr>
        <a:xfrm>
          <a:off x="1781175" y="0"/>
          <a:ext cx="5229225" cy="638176"/>
        </a:xfrm>
        <a:prstGeom prst="wedgeRoundRectCallout">
          <a:avLst>
            <a:gd name="adj1" fmla="val 17812"/>
            <a:gd name="adj2" fmla="val 7964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latin typeface="+mn-lt"/>
            </a:rPr>
            <a:t>Employee Must be Fill up yellow colour Cell And Employee Name        If You</a:t>
          </a:r>
          <a:r>
            <a:rPr lang="en-US" sz="1400" b="1" baseline="0">
              <a:latin typeface="+mn-lt"/>
            </a:rPr>
            <a:t> delete Cell C11 , H11, H19 Value , All Data Remove Here.</a:t>
          </a:r>
          <a:endParaRPr lang="en-US" sz="1400" b="1">
            <a:latin typeface="+mn-lt"/>
          </a:endParaRPr>
        </a:p>
      </xdr:txBody>
    </xdr:sp>
    <xdr:clientData/>
  </xdr:twoCellAnchor>
  <xdr:twoCellAnchor editAs="oneCell">
    <xdr:from>
      <xdr:col>34</xdr:col>
      <xdr:colOff>2990850</xdr:colOff>
      <xdr:row>0</xdr:row>
      <xdr:rowOff>742949</xdr:rowOff>
    </xdr:from>
    <xdr:to>
      <xdr:col>35</xdr:col>
      <xdr:colOff>666750</xdr:colOff>
      <xdr:row>8</xdr:row>
      <xdr:rowOff>400049</xdr:rowOff>
    </xdr:to>
    <xdr:pic>
      <xdr:nvPicPr>
        <xdr:cNvPr id="3"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1650325" y="742949"/>
          <a:ext cx="1466850" cy="2009775"/>
        </a:xfrm>
        <a:prstGeom prst="rect">
          <a:avLst/>
        </a:prstGeom>
        <a:noFill/>
      </xdr:spPr>
    </xdr:pic>
    <xdr:clientData/>
  </xdr:twoCellAnchor>
  <xdr:twoCellAnchor>
    <xdr:from>
      <xdr:col>16</xdr:col>
      <xdr:colOff>257175</xdr:colOff>
      <xdr:row>0</xdr:row>
      <xdr:rowOff>85725</xdr:rowOff>
    </xdr:from>
    <xdr:to>
      <xdr:col>21</xdr:col>
      <xdr:colOff>285750</xdr:colOff>
      <xdr:row>0</xdr:row>
      <xdr:rowOff>733425</xdr:rowOff>
    </xdr:to>
    <xdr:sp macro="" textlink="">
      <xdr:nvSpPr>
        <xdr:cNvPr id="4" name="Oval Callout 3"/>
        <xdr:cNvSpPr/>
      </xdr:nvSpPr>
      <xdr:spPr>
        <a:xfrm>
          <a:off x="8401050" y="85725"/>
          <a:ext cx="2695575" cy="647700"/>
        </a:xfrm>
        <a:prstGeom prst="wedgeEllipseCallout">
          <a:avLst>
            <a:gd name="adj1" fmla="val -94436"/>
            <a:gd name="adj2" fmla="val 67753"/>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en-US" sz="1200" b="1"/>
            <a:t>You</a:t>
          </a:r>
          <a:r>
            <a:rPr lang="en-US" sz="1200" b="1" baseline="0"/>
            <a:t>  must Be Fill Only Three Cell  C11 , H11 &amp; H19 And Get Detail</a:t>
          </a:r>
          <a:endParaRPr lang="en-US" sz="1200" b="1"/>
        </a:p>
      </xdr:txBody>
    </xdr:sp>
    <xdr:clientData/>
  </xdr:twoCellAnchor>
  <xdr:twoCellAnchor editAs="oneCell">
    <xdr:from>
      <xdr:col>28</xdr:col>
      <xdr:colOff>38100</xdr:colOff>
      <xdr:row>0</xdr:row>
      <xdr:rowOff>0</xdr:rowOff>
    </xdr:from>
    <xdr:to>
      <xdr:col>30</xdr:col>
      <xdr:colOff>542925</xdr:colOff>
      <xdr:row>5</xdr:row>
      <xdr:rowOff>9524</xdr:rowOff>
    </xdr:to>
    <xdr:pic>
      <xdr:nvPicPr>
        <xdr:cNvPr id="5" name="Picture 5"/>
        <xdr:cNvPicPr>
          <a:picLocks noChangeAspect="1" noChangeArrowheads="1"/>
        </xdr:cNvPicPr>
      </xdr:nvPicPr>
      <xdr:blipFill>
        <a:blip xmlns:r="http://schemas.openxmlformats.org/officeDocument/2006/relationships" r:embed="rId2"/>
        <a:srcRect/>
        <a:stretch>
          <a:fillRect/>
        </a:stretch>
      </xdr:blipFill>
      <xdr:spPr bwMode="auto">
        <a:xfrm>
          <a:off x="15039975" y="0"/>
          <a:ext cx="1724025" cy="1762124"/>
        </a:xfrm>
        <a:prstGeom prst="rect">
          <a:avLst/>
        </a:prstGeom>
        <a:noFill/>
      </xdr:spPr>
    </xdr:pic>
    <xdr:clientData/>
  </xdr:twoCellAnchor>
  <xdr:twoCellAnchor>
    <xdr:from>
      <xdr:col>26</xdr:col>
      <xdr:colOff>0</xdr:colOff>
      <xdr:row>11</xdr:row>
      <xdr:rowOff>0</xdr:rowOff>
    </xdr:from>
    <xdr:to>
      <xdr:col>30</xdr:col>
      <xdr:colOff>257175</xdr:colOff>
      <xdr:row>13</xdr:row>
      <xdr:rowOff>114300</xdr:rowOff>
    </xdr:to>
    <xdr:sp macro="" textlink="">
      <xdr:nvSpPr>
        <xdr:cNvPr id="6" name="Oval Callout 5"/>
        <xdr:cNvSpPr/>
      </xdr:nvSpPr>
      <xdr:spPr>
        <a:xfrm>
          <a:off x="13782675" y="3505200"/>
          <a:ext cx="2695575" cy="647700"/>
        </a:xfrm>
        <a:prstGeom prst="wedgeEllipseCallout">
          <a:avLst>
            <a:gd name="adj1" fmla="val -94436"/>
            <a:gd name="adj2" fmla="val 67753"/>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en-US" sz="1200" b="1"/>
            <a:t>Write 7th Pay Basic in cell 'C137' Jan 2016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400050</xdr:colOff>
      <xdr:row>0</xdr:row>
      <xdr:rowOff>0</xdr:rowOff>
    </xdr:from>
    <xdr:to>
      <xdr:col>13</xdr:col>
      <xdr:colOff>285750</xdr:colOff>
      <xdr:row>0</xdr:row>
      <xdr:rowOff>638176</xdr:rowOff>
    </xdr:to>
    <xdr:sp macro="" textlink="">
      <xdr:nvSpPr>
        <xdr:cNvPr id="4" name="Rounded Rectangular Callout 3"/>
        <xdr:cNvSpPr/>
      </xdr:nvSpPr>
      <xdr:spPr>
        <a:xfrm>
          <a:off x="1781175" y="0"/>
          <a:ext cx="5229225" cy="638176"/>
        </a:xfrm>
        <a:prstGeom prst="wedgeRoundRectCallout">
          <a:avLst>
            <a:gd name="adj1" fmla="val 17812"/>
            <a:gd name="adj2" fmla="val 7964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latin typeface="+mn-lt"/>
            </a:rPr>
            <a:t>Employee Must be Fill up yellow colour Cell And Employee Name        If You</a:t>
          </a:r>
          <a:r>
            <a:rPr lang="en-US" sz="1400" b="1" baseline="0">
              <a:latin typeface="+mn-lt"/>
            </a:rPr>
            <a:t> delete Cell C11 , H11, H19 Value , All Data Remove Here.</a:t>
          </a:r>
          <a:endParaRPr lang="en-US" sz="1400" b="1">
            <a:latin typeface="+mn-lt"/>
          </a:endParaRPr>
        </a:p>
      </xdr:txBody>
    </xdr:sp>
    <xdr:clientData/>
  </xdr:twoCellAnchor>
  <xdr:twoCellAnchor editAs="oneCell">
    <xdr:from>
      <xdr:col>34</xdr:col>
      <xdr:colOff>2990850</xdr:colOff>
      <xdr:row>0</xdr:row>
      <xdr:rowOff>742949</xdr:rowOff>
    </xdr:from>
    <xdr:to>
      <xdr:col>35</xdr:col>
      <xdr:colOff>666750</xdr:colOff>
      <xdr:row>8</xdr:row>
      <xdr:rowOff>400050</xdr:rowOff>
    </xdr:to>
    <xdr:pic>
      <xdr:nvPicPr>
        <xdr:cNvPr id="6"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1650325" y="742949"/>
          <a:ext cx="1466850" cy="2009776"/>
        </a:xfrm>
        <a:prstGeom prst="rect">
          <a:avLst/>
        </a:prstGeom>
        <a:noFill/>
      </xdr:spPr>
    </xdr:pic>
    <xdr:clientData/>
  </xdr:twoCellAnchor>
  <xdr:twoCellAnchor>
    <xdr:from>
      <xdr:col>16</xdr:col>
      <xdr:colOff>257175</xdr:colOff>
      <xdr:row>0</xdr:row>
      <xdr:rowOff>85725</xdr:rowOff>
    </xdr:from>
    <xdr:to>
      <xdr:col>21</xdr:col>
      <xdr:colOff>285750</xdr:colOff>
      <xdr:row>0</xdr:row>
      <xdr:rowOff>733425</xdr:rowOff>
    </xdr:to>
    <xdr:sp macro="" textlink="">
      <xdr:nvSpPr>
        <xdr:cNvPr id="7" name="Oval Callout 6"/>
        <xdr:cNvSpPr/>
      </xdr:nvSpPr>
      <xdr:spPr>
        <a:xfrm>
          <a:off x="8401050" y="85725"/>
          <a:ext cx="2695575" cy="647700"/>
        </a:xfrm>
        <a:prstGeom prst="wedgeEllipseCallout">
          <a:avLst>
            <a:gd name="adj1" fmla="val -94436"/>
            <a:gd name="adj2" fmla="val 67753"/>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en-US" sz="1200" b="1"/>
            <a:t>You</a:t>
          </a:r>
          <a:r>
            <a:rPr lang="en-US" sz="1200" b="1" baseline="0"/>
            <a:t>  must Be Fill Only Three Cell  C11 , H11 &amp; H19 And Get Detail</a:t>
          </a:r>
          <a:endParaRPr lang="en-US" sz="1200" b="1"/>
        </a:p>
      </xdr:txBody>
    </xdr:sp>
    <xdr:clientData/>
  </xdr:twoCellAnchor>
  <xdr:twoCellAnchor editAs="oneCell">
    <xdr:from>
      <xdr:col>28</xdr:col>
      <xdr:colOff>66675</xdr:colOff>
      <xdr:row>0</xdr:row>
      <xdr:rowOff>0</xdr:rowOff>
    </xdr:from>
    <xdr:to>
      <xdr:col>30</xdr:col>
      <xdr:colOff>571500</xdr:colOff>
      <xdr:row>5</xdr:row>
      <xdr:rowOff>9524</xdr:rowOff>
    </xdr:to>
    <xdr:pic>
      <xdr:nvPicPr>
        <xdr:cNvPr id="8" name="Picture 5"/>
        <xdr:cNvPicPr>
          <a:picLocks noChangeAspect="1" noChangeArrowheads="1"/>
        </xdr:cNvPicPr>
      </xdr:nvPicPr>
      <xdr:blipFill>
        <a:blip xmlns:r="http://schemas.openxmlformats.org/officeDocument/2006/relationships" r:embed="rId2"/>
        <a:srcRect/>
        <a:stretch>
          <a:fillRect/>
        </a:stretch>
      </xdr:blipFill>
      <xdr:spPr bwMode="auto">
        <a:xfrm>
          <a:off x="15068550" y="0"/>
          <a:ext cx="1724025" cy="1762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2886075</xdr:colOff>
      <xdr:row>0</xdr:row>
      <xdr:rowOff>1</xdr:rowOff>
    </xdr:from>
    <xdr:to>
      <xdr:col>36</xdr:col>
      <xdr:colOff>828675</xdr:colOff>
      <xdr:row>7</xdr:row>
      <xdr:rowOff>161925</xdr:rowOff>
    </xdr:to>
    <xdr:pic>
      <xdr:nvPicPr>
        <xdr:cNvPr id="2"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0793075" y="1"/>
          <a:ext cx="1733550" cy="1714499"/>
        </a:xfrm>
        <a:prstGeom prst="rect">
          <a:avLst/>
        </a:prstGeom>
        <a:noFill/>
      </xdr:spPr>
    </xdr:pic>
    <xdr:clientData/>
  </xdr:twoCellAnchor>
  <xdr:twoCellAnchor editAs="oneCell">
    <xdr:from>
      <xdr:col>32</xdr:col>
      <xdr:colOff>104775</xdr:colOff>
      <xdr:row>0</xdr:row>
      <xdr:rowOff>76200</xdr:rowOff>
    </xdr:from>
    <xdr:to>
      <xdr:col>34</xdr:col>
      <xdr:colOff>504825</xdr:colOff>
      <xdr:row>7</xdr:row>
      <xdr:rowOff>285749</xdr:rowOff>
    </xdr:to>
    <xdr:pic>
      <xdr:nvPicPr>
        <xdr:cNvPr id="3" name="Picture 5"/>
        <xdr:cNvPicPr>
          <a:picLocks noChangeAspect="1" noChangeArrowheads="1"/>
        </xdr:cNvPicPr>
      </xdr:nvPicPr>
      <xdr:blipFill>
        <a:blip xmlns:r="http://schemas.openxmlformats.org/officeDocument/2006/relationships" r:embed="rId2"/>
        <a:srcRect/>
        <a:stretch>
          <a:fillRect/>
        </a:stretch>
      </xdr:blipFill>
      <xdr:spPr bwMode="auto">
        <a:xfrm>
          <a:off x="16182975" y="76200"/>
          <a:ext cx="1619250" cy="1762124"/>
        </a:xfrm>
        <a:prstGeom prst="rect">
          <a:avLst/>
        </a:prstGeom>
        <a:noFill/>
      </xdr:spPr>
    </xdr:pic>
    <xdr:clientData/>
  </xdr:twoCellAnchor>
  <xdr:twoCellAnchor>
    <xdr:from>
      <xdr:col>24</xdr:col>
      <xdr:colOff>495300</xdr:colOff>
      <xdr:row>5</xdr:row>
      <xdr:rowOff>85725</xdr:rowOff>
    </xdr:from>
    <xdr:to>
      <xdr:col>25</xdr:col>
      <xdr:colOff>933450</xdr:colOff>
      <xdr:row>7</xdr:row>
      <xdr:rowOff>57150</xdr:rowOff>
    </xdr:to>
    <xdr:sp macro="" textlink="">
      <xdr:nvSpPr>
        <xdr:cNvPr id="4" name="Rounded Rectangle 3"/>
        <xdr:cNvSpPr/>
      </xdr:nvSpPr>
      <xdr:spPr>
        <a:xfrm>
          <a:off x="11430000" y="1133475"/>
          <a:ext cx="1905000" cy="4762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Only Write velue Here</a:t>
          </a:r>
        </a:p>
      </xdr:txBody>
    </xdr:sp>
    <xdr:clientData/>
  </xdr:twoCellAnchor>
  <xdr:twoCellAnchor>
    <xdr:from>
      <xdr:col>24</xdr:col>
      <xdr:colOff>1247775</xdr:colOff>
      <xdr:row>7</xdr:row>
      <xdr:rowOff>85725</xdr:rowOff>
    </xdr:from>
    <xdr:to>
      <xdr:col>25</xdr:col>
      <xdr:colOff>265557</xdr:colOff>
      <xdr:row>8</xdr:row>
      <xdr:rowOff>9525</xdr:rowOff>
    </xdr:to>
    <xdr:sp macro="" textlink="">
      <xdr:nvSpPr>
        <xdr:cNvPr id="5" name="Down Arrow 4"/>
        <xdr:cNvSpPr/>
      </xdr:nvSpPr>
      <xdr:spPr>
        <a:xfrm>
          <a:off x="12182475" y="1638300"/>
          <a:ext cx="484632"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eralaljatchandawa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eeralaljatchandawal@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eeralaljatchandawal@gmail.com" TargetMode="External"/></Relationships>
</file>

<file path=xl/worksheets/sheet1.xml><?xml version="1.0" encoding="utf-8"?>
<worksheet xmlns="http://schemas.openxmlformats.org/spreadsheetml/2006/main" xmlns:r="http://schemas.openxmlformats.org/officeDocument/2006/relationships">
  <dimension ref="A1:AJ182"/>
  <sheetViews>
    <sheetView tabSelected="1" workbookViewId="0">
      <selection activeCell="Y4" sqref="Y4"/>
    </sheetView>
  </sheetViews>
  <sheetFormatPr defaultRowHeight="15"/>
  <cols>
    <col min="1" max="1" width="3.7109375" style="3" customWidth="1"/>
    <col min="2" max="2" width="8.5703125" style="3" customWidth="1"/>
    <col min="3" max="3" width="8.42578125" style="3" customWidth="1"/>
    <col min="4" max="4" width="7.28515625" style="3" customWidth="1"/>
    <col min="5" max="5" width="7.42578125" style="3" customWidth="1"/>
    <col min="6" max="6" width="7.7109375" style="3" customWidth="1"/>
    <col min="7" max="7" width="8.7109375" style="3" customWidth="1"/>
    <col min="8" max="8" width="9.140625" style="3"/>
    <col min="9" max="9" width="8.7109375" style="3" customWidth="1"/>
    <col min="10" max="10" width="7.7109375" style="3" customWidth="1"/>
    <col min="11" max="11" width="7.5703125" style="3" customWidth="1"/>
    <col min="12" max="12" width="9.140625" style="3"/>
    <col min="13" max="13" width="6.7109375" style="3" customWidth="1"/>
    <col min="14" max="14" width="7.85546875" style="3" customWidth="1"/>
    <col min="15" max="17" width="6.7109375" style="3" customWidth="1"/>
    <col min="18" max="19" width="7.140625" style="3" customWidth="1"/>
    <col min="20" max="20" width="7.85546875" style="3" customWidth="1"/>
    <col min="21" max="21" width="11.140625" style="3" customWidth="1"/>
    <col min="22" max="22" width="8" style="3" customWidth="1"/>
    <col min="23" max="23" width="9.140625" style="3" customWidth="1"/>
    <col min="24" max="34" width="9.140625" style="3"/>
    <col min="35" max="35" width="56.85546875" style="3" customWidth="1"/>
    <col min="36" max="36" width="60.5703125" style="3" customWidth="1"/>
    <col min="37" max="16384" width="9.140625" style="3"/>
  </cols>
  <sheetData>
    <row r="1" spans="1:36" ht="66" customHeight="1" thickBot="1">
      <c r="A1" s="58"/>
      <c r="B1" s="59"/>
      <c r="C1" s="59"/>
      <c r="D1" s="59"/>
      <c r="E1" s="59"/>
      <c r="F1" s="60"/>
      <c r="G1" s="60"/>
      <c r="H1" s="60"/>
      <c r="I1" s="60"/>
      <c r="J1" s="60"/>
      <c r="K1" s="60"/>
      <c r="L1" s="60"/>
      <c r="M1" s="60"/>
      <c r="N1" s="60"/>
      <c r="O1" s="60"/>
      <c r="P1" s="60"/>
      <c r="Q1" s="60"/>
      <c r="R1" s="60"/>
      <c r="S1" s="1"/>
      <c r="T1" s="1"/>
      <c r="U1" s="1"/>
      <c r="V1" s="1"/>
      <c r="W1" s="2"/>
    </row>
    <row r="2" spans="1:36" ht="15.75" thickTop="1"/>
    <row r="3" spans="1:36" ht="18" customHeight="1">
      <c r="B3" s="4"/>
      <c r="C3" s="61" t="s">
        <v>42</v>
      </c>
      <c r="D3" s="61"/>
      <c r="E3" s="61"/>
      <c r="F3" s="61"/>
      <c r="G3" s="61"/>
      <c r="H3" s="61"/>
      <c r="I3" s="61"/>
      <c r="J3" s="61"/>
      <c r="K3" s="61"/>
      <c r="L3" s="61"/>
      <c r="M3" s="61"/>
      <c r="N3" s="61"/>
      <c r="O3" s="61"/>
      <c r="P3" s="61"/>
      <c r="Q3" s="61"/>
      <c r="R3" s="61"/>
      <c r="S3" s="61"/>
      <c r="T3" s="61"/>
    </row>
    <row r="4" spans="1:36" ht="17.25" customHeight="1">
      <c r="F4" s="62" t="s">
        <v>0</v>
      </c>
      <c r="G4" s="62"/>
      <c r="H4" s="62"/>
      <c r="I4" s="62"/>
      <c r="J4" s="62"/>
      <c r="K4" s="62"/>
      <c r="L4" s="62"/>
      <c r="M4" s="62"/>
      <c r="N4" s="62"/>
      <c r="O4" s="62"/>
      <c r="P4" s="62"/>
      <c r="Q4" s="62"/>
    </row>
    <row r="5" spans="1:36" ht="21" customHeight="1">
      <c r="B5" s="63" t="s">
        <v>1</v>
      </c>
      <c r="C5" s="63"/>
      <c r="D5" s="63"/>
      <c r="E5" s="64" t="s">
        <v>47</v>
      </c>
      <c r="F5" s="64"/>
      <c r="G5" s="64"/>
      <c r="H5" s="64"/>
      <c r="I5" s="5" t="s">
        <v>2</v>
      </c>
      <c r="J5" s="65" t="s">
        <v>48</v>
      </c>
      <c r="K5" s="65"/>
      <c r="L5" s="65"/>
      <c r="M5" s="63" t="s">
        <v>3</v>
      </c>
      <c r="N5" s="63"/>
      <c r="O5" s="63"/>
      <c r="P5" s="65" t="s">
        <v>49</v>
      </c>
      <c r="Q5" s="65"/>
      <c r="R5" s="65"/>
      <c r="S5" s="65"/>
      <c r="T5" s="65"/>
      <c r="U5" s="65"/>
      <c r="V5" s="65"/>
      <c r="W5" s="65"/>
    </row>
    <row r="6" spans="1:36" ht="21" customHeight="1">
      <c r="B6" s="66"/>
      <c r="C6" s="66"/>
      <c r="D6" s="66"/>
      <c r="E6" s="66"/>
      <c r="F6" s="66"/>
      <c r="G6" s="66"/>
      <c r="H6" s="66"/>
      <c r="I6" s="66"/>
      <c r="J6" s="66"/>
      <c r="K6" s="66"/>
      <c r="L6" s="66"/>
      <c r="M6" s="66"/>
      <c r="N6" s="66"/>
      <c r="O6" s="66"/>
      <c r="P6" s="66"/>
      <c r="Q6" s="66"/>
      <c r="R6" s="66"/>
      <c r="S6" s="66"/>
      <c r="T6" s="66"/>
      <c r="U6" s="66"/>
      <c r="V6" s="66"/>
      <c r="AC6" s="57" t="s">
        <v>30</v>
      </c>
      <c r="AD6" s="57"/>
      <c r="AE6" s="57"/>
    </row>
    <row r="7" spans="1:36" ht="18.75" customHeight="1">
      <c r="B7" s="66"/>
      <c r="C7" s="66"/>
      <c r="D7" s="66"/>
      <c r="E7" s="66"/>
      <c r="F7" s="66"/>
      <c r="G7" s="66"/>
      <c r="H7" s="66"/>
      <c r="I7" s="66"/>
      <c r="J7" s="66"/>
      <c r="K7" s="66"/>
      <c r="L7" s="66"/>
      <c r="M7" s="66"/>
      <c r="N7" s="66"/>
      <c r="O7" s="66"/>
      <c r="P7" s="66"/>
      <c r="Q7" s="66"/>
      <c r="R7" s="66"/>
      <c r="S7" s="66"/>
      <c r="T7" s="66"/>
      <c r="U7" s="66"/>
      <c r="V7" s="66"/>
      <c r="AC7" s="57"/>
      <c r="AD7" s="57"/>
      <c r="AE7" s="57"/>
    </row>
    <row r="8" spans="1:36" ht="7.5" customHeight="1">
      <c r="A8" s="6"/>
      <c r="B8" s="7"/>
      <c r="C8" s="7"/>
      <c r="D8" s="7"/>
      <c r="E8" s="7"/>
      <c r="F8" s="7"/>
      <c r="G8" s="7"/>
      <c r="H8" s="7"/>
      <c r="I8" s="7"/>
      <c r="J8" s="7"/>
      <c r="K8" s="7"/>
      <c r="L8" s="7"/>
      <c r="M8" s="7"/>
      <c r="N8" s="7"/>
      <c r="O8" s="7"/>
      <c r="P8" s="7"/>
      <c r="Q8" s="7"/>
      <c r="R8" s="7"/>
      <c r="S8" s="7"/>
      <c r="T8" s="7"/>
      <c r="U8" s="7"/>
    </row>
    <row r="9" spans="1:36" ht="32.25" customHeight="1" thickBot="1">
      <c r="A9" s="67" t="s">
        <v>4</v>
      </c>
      <c r="B9" s="67" t="s">
        <v>5</v>
      </c>
      <c r="C9" s="68" t="s">
        <v>6</v>
      </c>
      <c r="D9" s="68"/>
      <c r="E9" s="68"/>
      <c r="F9" s="68"/>
      <c r="G9" s="68"/>
      <c r="H9" s="68" t="s">
        <v>7</v>
      </c>
      <c r="I9" s="68"/>
      <c r="J9" s="68"/>
      <c r="K9" s="68"/>
      <c r="L9" s="68"/>
      <c r="M9" s="68" t="s">
        <v>8</v>
      </c>
      <c r="N9" s="68"/>
      <c r="O9" s="68"/>
      <c r="P9" s="68"/>
      <c r="Q9" s="68"/>
      <c r="R9" s="73" t="s">
        <v>9</v>
      </c>
      <c r="S9" s="74" t="s">
        <v>10</v>
      </c>
      <c r="T9" s="75" t="s">
        <v>11</v>
      </c>
      <c r="U9" s="75" t="s">
        <v>12</v>
      </c>
      <c r="V9" s="76" t="s">
        <v>13</v>
      </c>
      <c r="W9" s="76" t="s">
        <v>14</v>
      </c>
    </row>
    <row r="10" spans="1:36" ht="37.5" customHeight="1">
      <c r="A10" s="67"/>
      <c r="B10" s="67"/>
      <c r="C10" s="8" t="s">
        <v>15</v>
      </c>
      <c r="D10" s="8" t="s">
        <v>16</v>
      </c>
      <c r="E10" s="8" t="s">
        <v>17</v>
      </c>
      <c r="F10" s="8" t="s">
        <v>18</v>
      </c>
      <c r="G10" s="8" t="s">
        <v>19</v>
      </c>
      <c r="H10" s="8" t="s">
        <v>15</v>
      </c>
      <c r="I10" s="8" t="s">
        <v>16</v>
      </c>
      <c r="J10" s="8" t="s">
        <v>17</v>
      </c>
      <c r="K10" s="8" t="s">
        <v>18</v>
      </c>
      <c r="L10" s="8" t="s">
        <v>19</v>
      </c>
      <c r="M10" s="8" t="s">
        <v>15</v>
      </c>
      <c r="N10" s="8" t="s">
        <v>16</v>
      </c>
      <c r="O10" s="8" t="s">
        <v>17</v>
      </c>
      <c r="P10" s="8" t="s">
        <v>18</v>
      </c>
      <c r="Q10" s="8" t="s">
        <v>19</v>
      </c>
      <c r="R10" s="73"/>
      <c r="S10" s="74"/>
      <c r="T10" s="75"/>
      <c r="U10" s="75"/>
      <c r="V10" s="76"/>
      <c r="W10" s="76"/>
      <c r="AI10" s="69" t="s">
        <v>20</v>
      </c>
      <c r="AJ10" s="70"/>
    </row>
    <row r="11" spans="1:36" ht="21" customHeight="1">
      <c r="A11" s="9">
        <v>1</v>
      </c>
      <c r="B11" s="32">
        <v>38808</v>
      </c>
      <c r="C11" s="52">
        <v>9330</v>
      </c>
      <c r="D11" s="52">
        <f>IF(AND($E$5=""),"",IF(AND(C11=""),"",ROUND((C11*0%),0)))</f>
        <v>0</v>
      </c>
      <c r="E11" s="52">
        <f>IF(AND($E$5=""),"",IF(AND(C11=""),"",ROUND((C11*10%),0)))</f>
        <v>933</v>
      </c>
      <c r="F11" s="52">
        <v>0</v>
      </c>
      <c r="G11" s="52">
        <f>IF(AND($E$5=""),"",IF(AND(C11=""),"",SUM(C11:F11)))</f>
        <v>10263</v>
      </c>
      <c r="H11" s="52">
        <v>9300</v>
      </c>
      <c r="I11" s="52">
        <f>IF(AND($E$5=""),"",IF(AND(H11=""),"",ROUND((H11*0%),0)))</f>
        <v>0</v>
      </c>
      <c r="J11" s="52">
        <f>IF(AND($E$5=""),"",IF(AND(H11=""),"",ROUND((H11*10%),0)))</f>
        <v>930</v>
      </c>
      <c r="K11" s="52">
        <v>0</v>
      </c>
      <c r="L11" s="52">
        <f>IF(AND($E$5=""),"",IF(AND(H11=""),"",SUM(H11:K11)))</f>
        <v>10230</v>
      </c>
      <c r="M11" s="14">
        <f>IF(AND(C11=""),"",IF(AND(H11=""),"",C11-H11))</f>
        <v>30</v>
      </c>
      <c r="N11" s="14">
        <f>IF(AND(D11=""),"",IF(AND(I11=""),"",D11-I11))</f>
        <v>0</v>
      </c>
      <c r="O11" s="14">
        <f>IF(AND(E11=""),"",IF(AND(J11=""),"",E11-J11))</f>
        <v>3</v>
      </c>
      <c r="P11" s="14">
        <f>IF(AND(F11=""),"",IF(AND(K11=""),"",F11-K11))</f>
        <v>0</v>
      </c>
      <c r="Q11" s="14">
        <f>IF(AND($E$5=""),"",IF(AND(M11=""),"",SUM(M11:P11)))</f>
        <v>33</v>
      </c>
      <c r="R11" s="14">
        <f>IF(AND(C11=""),"",IF(AND(C11=0),"",IF(AND(Q11=""),"",ROUND((Q11*10%),0))))</f>
        <v>3</v>
      </c>
      <c r="S11" s="14">
        <f>IF(AND(C11=""),"",IF(AND(C11=0),"",IF(AND(Q11=""),"",ROUND((Q11*10%),0))))</f>
        <v>3</v>
      </c>
      <c r="T11" s="13">
        <f>IF(AND(Q11=""),"",SUM(R11,S11))</f>
        <v>6</v>
      </c>
      <c r="U11" s="13">
        <f>IF(AND(Q11=""),"",IF(AND(C11=0),"",IF(AND(T11=""),Q11,Q11-T11)))</f>
        <v>27</v>
      </c>
      <c r="V11" s="15"/>
      <c r="W11" s="15"/>
      <c r="AI11" s="71" t="s">
        <v>41</v>
      </c>
      <c r="AJ11" s="72"/>
    </row>
    <row r="12" spans="1:36" ht="21" customHeight="1">
      <c r="A12" s="9">
        <v>2</v>
      </c>
      <c r="B12" s="32">
        <v>38838</v>
      </c>
      <c r="C12" s="12">
        <f>IF(AND($E$5=""),"",IF(AND(C11=""),"",C11))</f>
        <v>9330</v>
      </c>
      <c r="D12" s="54">
        <f>IF(AND($E$5=""),"",IF(AND(C12=""),"",ROUND((C12*0%),0)))</f>
        <v>0</v>
      </c>
      <c r="E12" s="12">
        <f t="shared" ref="E12:E75" si="0">IF(AND($E$5=""),"",IF(AND(C12=""),"",ROUND((C12*10%),0)))</f>
        <v>933</v>
      </c>
      <c r="F12" s="12">
        <f>IF(AND($E$5=""),"",IF(AND(C12=""),"",F11))</f>
        <v>0</v>
      </c>
      <c r="G12" s="11">
        <f>IF(AND($E$5=""),"",IF(AND(C12=""),"",SUM(C12:F12)))</f>
        <v>10263</v>
      </c>
      <c r="H12" s="12">
        <f>IF(AND($E$5=""),"",IF(AND(H11=""),"",H11))</f>
        <v>9300</v>
      </c>
      <c r="I12" s="54">
        <f>IF(AND($E$5=""),"",IF(AND(H12=""),"",ROUND((H12*0%),0)))</f>
        <v>0</v>
      </c>
      <c r="J12" s="12">
        <f t="shared" ref="J12:J75" si="1">IF(AND($E$5=""),"",IF(AND(H12=""),"",ROUND((H12*10%),0)))</f>
        <v>930</v>
      </c>
      <c r="K12" s="12">
        <f>IF(AND($E$5=""),"",IF(AND(H12=""),"",K11))</f>
        <v>0</v>
      </c>
      <c r="L12" s="53">
        <f>IF(AND($E$5=""),"",IF(AND(H12=""),"",SUM(H12:K12)))</f>
        <v>10230</v>
      </c>
      <c r="M12" s="14">
        <f t="shared" ref="M12:M75" si="2">IF(AND(C12=""),"",IF(AND(H12=""),"",C12-H12))</f>
        <v>30</v>
      </c>
      <c r="N12" s="14">
        <f t="shared" ref="N12:N75" si="3">IF(AND(D12=""),"",IF(AND(I12=""),"",D12-I12))</f>
        <v>0</v>
      </c>
      <c r="O12" s="14">
        <f t="shared" ref="O12:O75" si="4">IF(AND(E12=""),"",IF(AND(J12=""),"",E12-J12))</f>
        <v>3</v>
      </c>
      <c r="P12" s="14">
        <f t="shared" ref="P12:P75" si="5">IF(AND(F12=""),"",IF(AND(K12=""),"",F12-K12))</f>
        <v>0</v>
      </c>
      <c r="Q12" s="14">
        <f t="shared" ref="Q12:Q75" si="6">IF(AND($E$5=""),"",IF(AND(M12=""),"",SUM(M12:P12)))</f>
        <v>33</v>
      </c>
      <c r="R12" s="14">
        <f t="shared" ref="R12:R75" si="7">IF(AND(C12=""),"",IF(AND(C12=0),"",IF(AND(Q12=""),"",ROUND((Q12*10%),0))))</f>
        <v>3</v>
      </c>
      <c r="S12" s="14">
        <f t="shared" ref="S12:S75" si="8">IF(AND(C12=""),"",IF(AND(C12=0),"",IF(AND(Q12=""),"",ROUND((Q12*10%),0))))</f>
        <v>3</v>
      </c>
      <c r="T12" s="13">
        <f t="shared" ref="T12:T75" si="9">IF(AND(Q12=""),"",SUM(R12,S12))</f>
        <v>6</v>
      </c>
      <c r="U12" s="13">
        <f t="shared" ref="U12:U75" si="10">IF(AND(Q12=""),"",IF(AND(C12=0),"",IF(AND(T12=""),Q12,Q12-T12)))</f>
        <v>27</v>
      </c>
      <c r="V12" s="15"/>
      <c r="W12" s="15"/>
      <c r="AI12" s="98" t="s">
        <v>42</v>
      </c>
      <c r="AJ12" s="99"/>
    </row>
    <row r="13" spans="1:36" ht="21" customHeight="1">
      <c r="A13" s="9">
        <v>3</v>
      </c>
      <c r="B13" s="32">
        <v>38869</v>
      </c>
      <c r="C13" s="12">
        <f t="shared" ref="C13:C22" si="11">IF(AND($E$5=""),"",IF(AND(C12=""),"",C12))</f>
        <v>9330</v>
      </c>
      <c r="D13" s="54">
        <f t="shared" ref="D13" si="12">IF(AND($E$5=""),"",IF(AND(C13=""),"",ROUND((C13*0%),0)))</f>
        <v>0</v>
      </c>
      <c r="E13" s="12">
        <f t="shared" si="0"/>
        <v>933</v>
      </c>
      <c r="F13" s="12">
        <f t="shared" ref="F13:F76" si="13">IF(AND($E$5=""),"",IF(AND(C13=""),"",F12))</f>
        <v>0</v>
      </c>
      <c r="G13" s="11">
        <f t="shared" ref="G13:G76" si="14">IF(AND($E$5=""),"",IF(AND(C13=""),"",SUM(C13:F13)))</f>
        <v>10263</v>
      </c>
      <c r="H13" s="12">
        <f t="shared" ref="H13:H22" si="15">IF(AND($E$5=""),"",IF(AND(H12=""),"",H12))</f>
        <v>9300</v>
      </c>
      <c r="I13" s="54">
        <f t="shared" ref="I13" si="16">IF(AND($E$5=""),"",IF(AND(H13=""),"",ROUND((H13*0%),0)))</f>
        <v>0</v>
      </c>
      <c r="J13" s="12">
        <f t="shared" si="1"/>
        <v>930</v>
      </c>
      <c r="K13" s="12">
        <f t="shared" ref="K13:K76" si="17">IF(AND($E$5=""),"",IF(AND(H13=""),"",K12))</f>
        <v>0</v>
      </c>
      <c r="L13" s="53">
        <f t="shared" ref="L13:L76" si="18">IF(AND($E$5=""),"",IF(AND(H13=""),"",SUM(H13:K13)))</f>
        <v>10230</v>
      </c>
      <c r="M13" s="14">
        <f t="shared" si="2"/>
        <v>30</v>
      </c>
      <c r="N13" s="14">
        <f t="shared" si="3"/>
        <v>0</v>
      </c>
      <c r="O13" s="14">
        <f t="shared" si="4"/>
        <v>3</v>
      </c>
      <c r="P13" s="14">
        <f t="shared" si="5"/>
        <v>0</v>
      </c>
      <c r="Q13" s="14">
        <f t="shared" si="6"/>
        <v>33</v>
      </c>
      <c r="R13" s="14">
        <f t="shared" si="7"/>
        <v>3</v>
      </c>
      <c r="S13" s="14">
        <f t="shared" si="8"/>
        <v>3</v>
      </c>
      <c r="T13" s="13">
        <f t="shared" si="9"/>
        <v>6</v>
      </c>
      <c r="U13" s="13">
        <f t="shared" si="10"/>
        <v>27</v>
      </c>
      <c r="V13" s="15"/>
      <c r="W13" s="15"/>
      <c r="AI13" s="98" t="s">
        <v>43</v>
      </c>
      <c r="AJ13" s="99"/>
    </row>
    <row r="14" spans="1:36" ht="21" customHeight="1">
      <c r="A14" s="9">
        <v>4</v>
      </c>
      <c r="B14" s="32">
        <v>38899</v>
      </c>
      <c r="C14" s="12">
        <f>IF(AND($E$5=""),"",IF(AND(C13=""),"",ROUNDUP(ROUND(C13*3%,0),-1)+C13))</f>
        <v>9610</v>
      </c>
      <c r="D14" s="54">
        <f>IF(AND($E$5=""),"",IF(AND(C14=""),"",ROUND((C14*2%),0)))</f>
        <v>192</v>
      </c>
      <c r="E14" s="12">
        <f t="shared" si="0"/>
        <v>961</v>
      </c>
      <c r="F14" s="12">
        <f t="shared" si="13"/>
        <v>0</v>
      </c>
      <c r="G14" s="11">
        <f t="shared" si="14"/>
        <v>10763</v>
      </c>
      <c r="H14" s="12">
        <f>IF(AND($E$5=""),"",IF(AND(H13=""),"",ROUNDUP(ROUND(H13*3%,0),-1)+H13))</f>
        <v>9580</v>
      </c>
      <c r="I14" s="54">
        <f>IF(AND($E$5=""),"",IF(AND(H14=""),"",ROUND((H14*2%),0)))</f>
        <v>192</v>
      </c>
      <c r="J14" s="12">
        <f>IF(AND($E$5=""),"",IF(AND(H14=""),"",ROUND((H14*10%),0)))</f>
        <v>958</v>
      </c>
      <c r="K14" s="12">
        <f t="shared" si="17"/>
        <v>0</v>
      </c>
      <c r="L14" s="53">
        <f t="shared" si="18"/>
        <v>10730</v>
      </c>
      <c r="M14" s="14">
        <f t="shared" si="2"/>
        <v>30</v>
      </c>
      <c r="N14" s="14">
        <f t="shared" si="3"/>
        <v>0</v>
      </c>
      <c r="O14" s="14">
        <f t="shared" si="4"/>
        <v>3</v>
      </c>
      <c r="P14" s="14">
        <f t="shared" si="5"/>
        <v>0</v>
      </c>
      <c r="Q14" s="14">
        <f t="shared" si="6"/>
        <v>33</v>
      </c>
      <c r="R14" s="14">
        <f t="shared" si="7"/>
        <v>3</v>
      </c>
      <c r="S14" s="14">
        <f t="shared" si="8"/>
        <v>3</v>
      </c>
      <c r="T14" s="13">
        <f t="shared" si="9"/>
        <v>6</v>
      </c>
      <c r="U14" s="13">
        <f t="shared" si="10"/>
        <v>27</v>
      </c>
      <c r="V14" s="15"/>
      <c r="W14" s="15"/>
      <c r="AI14" s="100" t="s">
        <v>44</v>
      </c>
      <c r="AJ14" s="99"/>
    </row>
    <row r="15" spans="1:36" ht="21" customHeight="1">
      <c r="A15" s="9">
        <v>5</v>
      </c>
      <c r="B15" s="32">
        <v>38930</v>
      </c>
      <c r="C15" s="12">
        <f t="shared" si="11"/>
        <v>9610</v>
      </c>
      <c r="D15" s="54">
        <f t="shared" ref="D15:D19" si="19">IF(AND($E$5=""),"",IF(AND(C15=""),"",ROUND((C15*2%),0)))</f>
        <v>192</v>
      </c>
      <c r="E15" s="12">
        <f t="shared" si="0"/>
        <v>961</v>
      </c>
      <c r="F15" s="12">
        <f t="shared" si="13"/>
        <v>0</v>
      </c>
      <c r="G15" s="11">
        <f t="shared" si="14"/>
        <v>10763</v>
      </c>
      <c r="H15" s="12">
        <f t="shared" si="15"/>
        <v>9580</v>
      </c>
      <c r="I15" s="54">
        <f t="shared" ref="I15:I19" si="20">IF(AND($E$5=""),"",IF(AND(H15=""),"",ROUND((H15*2%),0)))</f>
        <v>192</v>
      </c>
      <c r="J15" s="12">
        <f t="shared" si="1"/>
        <v>958</v>
      </c>
      <c r="K15" s="12">
        <f t="shared" si="17"/>
        <v>0</v>
      </c>
      <c r="L15" s="53">
        <f t="shared" si="18"/>
        <v>10730</v>
      </c>
      <c r="M15" s="14">
        <f t="shared" si="2"/>
        <v>30</v>
      </c>
      <c r="N15" s="14">
        <f t="shared" si="3"/>
        <v>0</v>
      </c>
      <c r="O15" s="14">
        <f t="shared" si="4"/>
        <v>3</v>
      </c>
      <c r="P15" s="14">
        <f t="shared" si="5"/>
        <v>0</v>
      </c>
      <c r="Q15" s="14">
        <f t="shared" si="6"/>
        <v>33</v>
      </c>
      <c r="R15" s="14">
        <f t="shared" si="7"/>
        <v>3</v>
      </c>
      <c r="S15" s="14">
        <f t="shared" si="8"/>
        <v>3</v>
      </c>
      <c r="T15" s="13">
        <f t="shared" si="9"/>
        <v>6</v>
      </c>
      <c r="U15" s="13">
        <f t="shared" si="10"/>
        <v>27</v>
      </c>
      <c r="V15" s="15"/>
      <c r="W15" s="15"/>
      <c r="AI15" s="90" t="s">
        <v>45</v>
      </c>
      <c r="AJ15" s="91"/>
    </row>
    <row r="16" spans="1:36" ht="21" customHeight="1" thickBot="1">
      <c r="A16" s="9">
        <v>6</v>
      </c>
      <c r="B16" s="32">
        <v>38961</v>
      </c>
      <c r="C16" s="12">
        <f t="shared" si="11"/>
        <v>9610</v>
      </c>
      <c r="D16" s="54">
        <f t="shared" si="19"/>
        <v>192</v>
      </c>
      <c r="E16" s="12">
        <f t="shared" si="0"/>
        <v>961</v>
      </c>
      <c r="F16" s="12">
        <f t="shared" si="13"/>
        <v>0</v>
      </c>
      <c r="G16" s="11">
        <f t="shared" si="14"/>
        <v>10763</v>
      </c>
      <c r="H16" s="12">
        <f>IF(AND($E$5=""),"",IF(AND(H15=""),"",H15))</f>
        <v>9580</v>
      </c>
      <c r="I16" s="54">
        <f t="shared" si="20"/>
        <v>192</v>
      </c>
      <c r="J16" s="12">
        <f t="shared" si="1"/>
        <v>958</v>
      </c>
      <c r="K16" s="12">
        <f t="shared" si="17"/>
        <v>0</v>
      </c>
      <c r="L16" s="53">
        <f t="shared" si="18"/>
        <v>10730</v>
      </c>
      <c r="M16" s="14">
        <f t="shared" si="2"/>
        <v>30</v>
      </c>
      <c r="N16" s="14">
        <f t="shared" si="3"/>
        <v>0</v>
      </c>
      <c r="O16" s="14">
        <f t="shared" si="4"/>
        <v>3</v>
      </c>
      <c r="P16" s="14">
        <f t="shared" si="5"/>
        <v>0</v>
      </c>
      <c r="Q16" s="14">
        <f t="shared" si="6"/>
        <v>33</v>
      </c>
      <c r="R16" s="14">
        <f t="shared" si="7"/>
        <v>3</v>
      </c>
      <c r="S16" s="14">
        <f t="shared" si="8"/>
        <v>3</v>
      </c>
      <c r="T16" s="13">
        <f t="shared" si="9"/>
        <v>6</v>
      </c>
      <c r="U16" s="13">
        <f t="shared" si="10"/>
        <v>27</v>
      </c>
      <c r="V16" s="15"/>
      <c r="W16" s="15"/>
      <c r="AI16" s="101" t="s">
        <v>46</v>
      </c>
      <c r="AJ16" s="102"/>
    </row>
    <row r="17" spans="1:36" ht="21" customHeight="1">
      <c r="A17" s="9">
        <v>7</v>
      </c>
      <c r="B17" s="32">
        <v>38991</v>
      </c>
      <c r="C17" s="12">
        <f t="shared" si="11"/>
        <v>9610</v>
      </c>
      <c r="D17" s="54">
        <f t="shared" si="19"/>
        <v>192</v>
      </c>
      <c r="E17" s="12">
        <f t="shared" si="0"/>
        <v>961</v>
      </c>
      <c r="F17" s="12">
        <f t="shared" si="13"/>
        <v>0</v>
      </c>
      <c r="G17" s="11">
        <f t="shared" si="14"/>
        <v>10763</v>
      </c>
      <c r="H17" s="12">
        <f t="shared" si="15"/>
        <v>9580</v>
      </c>
      <c r="I17" s="54">
        <f t="shared" si="20"/>
        <v>192</v>
      </c>
      <c r="J17" s="12">
        <f t="shared" si="1"/>
        <v>958</v>
      </c>
      <c r="K17" s="12">
        <f t="shared" si="17"/>
        <v>0</v>
      </c>
      <c r="L17" s="53">
        <f t="shared" si="18"/>
        <v>10730</v>
      </c>
      <c r="M17" s="14">
        <f t="shared" si="2"/>
        <v>30</v>
      </c>
      <c r="N17" s="14">
        <f t="shared" si="3"/>
        <v>0</v>
      </c>
      <c r="O17" s="14">
        <f t="shared" si="4"/>
        <v>3</v>
      </c>
      <c r="P17" s="14">
        <f t="shared" si="5"/>
        <v>0</v>
      </c>
      <c r="Q17" s="14">
        <f t="shared" si="6"/>
        <v>33</v>
      </c>
      <c r="R17" s="14">
        <f t="shared" si="7"/>
        <v>3</v>
      </c>
      <c r="S17" s="14">
        <f t="shared" si="8"/>
        <v>3</v>
      </c>
      <c r="T17" s="13">
        <f t="shared" si="9"/>
        <v>6</v>
      </c>
      <c r="U17" s="13">
        <f t="shared" si="10"/>
        <v>27</v>
      </c>
      <c r="V17" s="15"/>
      <c r="W17" s="15"/>
      <c r="AI17" s="56"/>
      <c r="AJ17" s="56"/>
    </row>
    <row r="18" spans="1:36" ht="21" customHeight="1">
      <c r="A18" s="9">
        <v>8</v>
      </c>
      <c r="B18" s="32">
        <v>39022</v>
      </c>
      <c r="C18" s="12">
        <f t="shared" si="11"/>
        <v>9610</v>
      </c>
      <c r="D18" s="54">
        <f t="shared" si="19"/>
        <v>192</v>
      </c>
      <c r="E18" s="12">
        <f t="shared" si="0"/>
        <v>961</v>
      </c>
      <c r="F18" s="12">
        <f t="shared" si="13"/>
        <v>0</v>
      </c>
      <c r="G18" s="11">
        <f t="shared" si="14"/>
        <v>10763</v>
      </c>
      <c r="H18" s="12">
        <f t="shared" si="15"/>
        <v>9580</v>
      </c>
      <c r="I18" s="54">
        <f t="shared" si="20"/>
        <v>192</v>
      </c>
      <c r="J18" s="12">
        <f t="shared" si="1"/>
        <v>958</v>
      </c>
      <c r="K18" s="12">
        <f t="shared" si="17"/>
        <v>0</v>
      </c>
      <c r="L18" s="53">
        <f t="shared" si="18"/>
        <v>10730</v>
      </c>
      <c r="M18" s="14">
        <f t="shared" si="2"/>
        <v>30</v>
      </c>
      <c r="N18" s="14">
        <f t="shared" si="3"/>
        <v>0</v>
      </c>
      <c r="O18" s="14">
        <f t="shared" si="4"/>
        <v>3</v>
      </c>
      <c r="P18" s="14">
        <f t="shared" si="5"/>
        <v>0</v>
      </c>
      <c r="Q18" s="14">
        <f t="shared" si="6"/>
        <v>33</v>
      </c>
      <c r="R18" s="14">
        <f t="shared" si="7"/>
        <v>3</v>
      </c>
      <c r="S18" s="14">
        <f t="shared" si="8"/>
        <v>3</v>
      </c>
      <c r="T18" s="13">
        <f t="shared" si="9"/>
        <v>6</v>
      </c>
      <c r="U18" s="13">
        <f t="shared" si="10"/>
        <v>27</v>
      </c>
      <c r="V18" s="15"/>
      <c r="W18" s="15"/>
      <c r="AI18" s="56"/>
      <c r="AJ18" s="56"/>
    </row>
    <row r="19" spans="1:36" ht="21" customHeight="1">
      <c r="A19" s="9">
        <v>9</v>
      </c>
      <c r="B19" s="32">
        <v>39052</v>
      </c>
      <c r="C19" s="12">
        <f t="shared" si="11"/>
        <v>9610</v>
      </c>
      <c r="D19" s="54">
        <f t="shared" si="19"/>
        <v>192</v>
      </c>
      <c r="E19" s="12">
        <f t="shared" si="0"/>
        <v>961</v>
      </c>
      <c r="F19" s="12">
        <f t="shared" si="13"/>
        <v>0</v>
      </c>
      <c r="G19" s="11">
        <f t="shared" si="14"/>
        <v>10763</v>
      </c>
      <c r="H19" s="12">
        <f t="shared" si="15"/>
        <v>9580</v>
      </c>
      <c r="I19" s="54">
        <f t="shared" si="20"/>
        <v>192</v>
      </c>
      <c r="J19" s="12">
        <f t="shared" si="1"/>
        <v>958</v>
      </c>
      <c r="K19" s="12">
        <f t="shared" si="17"/>
        <v>0</v>
      </c>
      <c r="L19" s="53">
        <f t="shared" si="18"/>
        <v>10730</v>
      </c>
      <c r="M19" s="14">
        <f t="shared" si="2"/>
        <v>30</v>
      </c>
      <c r="N19" s="14">
        <f t="shared" si="3"/>
        <v>0</v>
      </c>
      <c r="O19" s="14">
        <f t="shared" si="4"/>
        <v>3</v>
      </c>
      <c r="P19" s="14">
        <f t="shared" si="5"/>
        <v>0</v>
      </c>
      <c r="Q19" s="14">
        <f t="shared" si="6"/>
        <v>33</v>
      </c>
      <c r="R19" s="14">
        <f t="shared" si="7"/>
        <v>3</v>
      </c>
      <c r="S19" s="14">
        <f t="shared" si="8"/>
        <v>3</v>
      </c>
      <c r="T19" s="13">
        <f t="shared" si="9"/>
        <v>6</v>
      </c>
      <c r="U19" s="13">
        <f t="shared" si="10"/>
        <v>27</v>
      </c>
      <c r="V19" s="15"/>
      <c r="W19" s="15"/>
      <c r="AI19" s="56"/>
      <c r="AJ19" s="56"/>
    </row>
    <row r="20" spans="1:36" ht="21" customHeight="1">
      <c r="A20" s="9">
        <v>10</v>
      </c>
      <c r="B20" s="32">
        <v>39083</v>
      </c>
      <c r="C20" s="12">
        <f t="shared" si="11"/>
        <v>9610</v>
      </c>
      <c r="D20" s="54">
        <f>IF(AND($E$5=""),"",IF(AND(C20=""),"",ROUND((C20*6%),0)))</f>
        <v>577</v>
      </c>
      <c r="E20" s="12">
        <f t="shared" si="0"/>
        <v>961</v>
      </c>
      <c r="F20" s="12">
        <f t="shared" si="13"/>
        <v>0</v>
      </c>
      <c r="G20" s="11">
        <f t="shared" si="14"/>
        <v>11148</v>
      </c>
      <c r="H20" s="12">
        <f t="shared" si="15"/>
        <v>9580</v>
      </c>
      <c r="I20" s="54">
        <f>IF(AND($E$5=""),"",IF(AND(H20=""),"",ROUND((H20*6%),0)))</f>
        <v>575</v>
      </c>
      <c r="J20" s="12">
        <f t="shared" si="1"/>
        <v>958</v>
      </c>
      <c r="K20" s="12">
        <f t="shared" si="17"/>
        <v>0</v>
      </c>
      <c r="L20" s="53">
        <f t="shared" si="18"/>
        <v>11113</v>
      </c>
      <c r="M20" s="14">
        <f t="shared" si="2"/>
        <v>30</v>
      </c>
      <c r="N20" s="14">
        <f t="shared" si="3"/>
        <v>2</v>
      </c>
      <c r="O20" s="14">
        <f t="shared" si="4"/>
        <v>3</v>
      </c>
      <c r="P20" s="14">
        <f t="shared" si="5"/>
        <v>0</v>
      </c>
      <c r="Q20" s="14">
        <f t="shared" si="6"/>
        <v>35</v>
      </c>
      <c r="R20" s="14">
        <f t="shared" si="7"/>
        <v>4</v>
      </c>
      <c r="S20" s="14">
        <f t="shared" si="8"/>
        <v>4</v>
      </c>
      <c r="T20" s="13">
        <f t="shared" si="9"/>
        <v>8</v>
      </c>
      <c r="U20" s="13">
        <f t="shared" si="10"/>
        <v>27</v>
      </c>
      <c r="V20" s="15"/>
      <c r="W20" s="15"/>
      <c r="AI20" s="56"/>
      <c r="AJ20" s="56"/>
    </row>
    <row r="21" spans="1:36" ht="21" customHeight="1">
      <c r="A21" s="9">
        <v>11</v>
      </c>
      <c r="B21" s="32">
        <v>39114</v>
      </c>
      <c r="C21" s="12">
        <f t="shared" si="11"/>
        <v>9610</v>
      </c>
      <c r="D21" s="54">
        <f t="shared" ref="D21:D26" si="21">IF(AND($E$5=""),"",IF(AND(C21=""),"",ROUND((C21*6%),0)))</f>
        <v>577</v>
      </c>
      <c r="E21" s="12">
        <f t="shared" si="0"/>
        <v>961</v>
      </c>
      <c r="F21" s="12">
        <f t="shared" si="13"/>
        <v>0</v>
      </c>
      <c r="G21" s="11">
        <f t="shared" si="14"/>
        <v>11148</v>
      </c>
      <c r="H21" s="12">
        <f t="shared" si="15"/>
        <v>9580</v>
      </c>
      <c r="I21" s="54">
        <f t="shared" ref="I21:I26" si="22">IF(AND($E$5=""),"",IF(AND(H21=""),"",ROUND((H21*6%),0)))</f>
        <v>575</v>
      </c>
      <c r="J21" s="12">
        <f t="shared" si="1"/>
        <v>958</v>
      </c>
      <c r="K21" s="12">
        <f t="shared" si="17"/>
        <v>0</v>
      </c>
      <c r="L21" s="53">
        <f t="shared" si="18"/>
        <v>11113</v>
      </c>
      <c r="M21" s="14">
        <f t="shared" si="2"/>
        <v>30</v>
      </c>
      <c r="N21" s="14">
        <f t="shared" si="3"/>
        <v>2</v>
      </c>
      <c r="O21" s="14">
        <f t="shared" si="4"/>
        <v>3</v>
      </c>
      <c r="P21" s="14">
        <f t="shared" si="5"/>
        <v>0</v>
      </c>
      <c r="Q21" s="14">
        <f t="shared" si="6"/>
        <v>35</v>
      </c>
      <c r="R21" s="14">
        <f t="shared" si="7"/>
        <v>4</v>
      </c>
      <c r="S21" s="14">
        <f t="shared" si="8"/>
        <v>4</v>
      </c>
      <c r="T21" s="13">
        <f t="shared" si="9"/>
        <v>8</v>
      </c>
      <c r="U21" s="13">
        <f t="shared" si="10"/>
        <v>27</v>
      </c>
      <c r="V21" s="15"/>
      <c r="W21" s="15"/>
      <c r="AI21" s="56"/>
      <c r="AJ21" s="56"/>
    </row>
    <row r="22" spans="1:36" ht="21" customHeight="1">
      <c r="A22" s="9">
        <v>12</v>
      </c>
      <c r="B22" s="32">
        <v>39142</v>
      </c>
      <c r="C22" s="12">
        <f t="shared" si="11"/>
        <v>9610</v>
      </c>
      <c r="D22" s="54">
        <f t="shared" si="21"/>
        <v>577</v>
      </c>
      <c r="E22" s="12">
        <f t="shared" si="0"/>
        <v>961</v>
      </c>
      <c r="F22" s="12">
        <f t="shared" si="13"/>
        <v>0</v>
      </c>
      <c r="G22" s="11">
        <f t="shared" si="14"/>
        <v>11148</v>
      </c>
      <c r="H22" s="12">
        <f t="shared" si="15"/>
        <v>9580</v>
      </c>
      <c r="I22" s="54">
        <f t="shared" si="22"/>
        <v>575</v>
      </c>
      <c r="J22" s="12">
        <f t="shared" si="1"/>
        <v>958</v>
      </c>
      <c r="K22" s="12">
        <f t="shared" si="17"/>
        <v>0</v>
      </c>
      <c r="L22" s="53">
        <f t="shared" si="18"/>
        <v>11113</v>
      </c>
      <c r="M22" s="14">
        <f t="shared" si="2"/>
        <v>30</v>
      </c>
      <c r="N22" s="14">
        <f t="shared" si="3"/>
        <v>2</v>
      </c>
      <c r="O22" s="14">
        <f t="shared" si="4"/>
        <v>3</v>
      </c>
      <c r="P22" s="14">
        <f t="shared" si="5"/>
        <v>0</v>
      </c>
      <c r="Q22" s="14">
        <f t="shared" si="6"/>
        <v>35</v>
      </c>
      <c r="R22" s="14">
        <f t="shared" si="7"/>
        <v>4</v>
      </c>
      <c r="S22" s="14">
        <f t="shared" si="8"/>
        <v>4</v>
      </c>
      <c r="T22" s="13">
        <f t="shared" si="9"/>
        <v>8</v>
      </c>
      <c r="U22" s="13">
        <f t="shared" si="10"/>
        <v>27</v>
      </c>
      <c r="V22" s="15"/>
      <c r="W22" s="15"/>
      <c r="AI22" s="56"/>
      <c r="AJ22" s="56"/>
    </row>
    <row r="23" spans="1:36" ht="21" customHeight="1">
      <c r="A23" s="9">
        <v>13</v>
      </c>
      <c r="B23" s="32" t="s">
        <v>40</v>
      </c>
      <c r="C23" s="10"/>
      <c r="D23" s="54" t="str">
        <f t="shared" si="21"/>
        <v/>
      </c>
      <c r="E23" s="12" t="str">
        <f t="shared" si="0"/>
        <v/>
      </c>
      <c r="F23" s="12" t="str">
        <f t="shared" si="13"/>
        <v/>
      </c>
      <c r="G23" s="11" t="str">
        <f t="shared" si="14"/>
        <v/>
      </c>
      <c r="H23" s="10"/>
      <c r="I23" s="54" t="str">
        <f t="shared" si="22"/>
        <v/>
      </c>
      <c r="J23" s="12" t="str">
        <f t="shared" si="1"/>
        <v/>
      </c>
      <c r="K23" s="12" t="str">
        <f t="shared" si="17"/>
        <v/>
      </c>
      <c r="L23" s="53" t="str">
        <f t="shared" si="18"/>
        <v/>
      </c>
      <c r="M23" s="14" t="str">
        <f t="shared" si="2"/>
        <v/>
      </c>
      <c r="N23" s="14" t="str">
        <f t="shared" si="3"/>
        <v/>
      </c>
      <c r="O23" s="14" t="str">
        <f t="shared" si="4"/>
        <v/>
      </c>
      <c r="P23" s="14" t="str">
        <f t="shared" si="5"/>
        <v/>
      </c>
      <c r="Q23" s="14" t="str">
        <f t="shared" si="6"/>
        <v/>
      </c>
      <c r="R23" s="14" t="str">
        <f t="shared" si="7"/>
        <v/>
      </c>
      <c r="S23" s="14" t="str">
        <f t="shared" si="8"/>
        <v/>
      </c>
      <c r="T23" s="13" t="str">
        <f t="shared" si="9"/>
        <v/>
      </c>
      <c r="U23" s="13" t="str">
        <f t="shared" si="10"/>
        <v/>
      </c>
      <c r="V23" s="15"/>
      <c r="W23" s="15"/>
      <c r="AI23" s="56"/>
      <c r="AJ23" s="56"/>
    </row>
    <row r="24" spans="1:36" ht="21" customHeight="1">
      <c r="A24" s="9">
        <v>14</v>
      </c>
      <c r="B24" s="32">
        <v>39173</v>
      </c>
      <c r="C24" s="12">
        <f>IF(AND($E$5=""),"",IF(AND(C22=""),"",C22))</f>
        <v>9610</v>
      </c>
      <c r="D24" s="54">
        <f t="shared" si="21"/>
        <v>577</v>
      </c>
      <c r="E24" s="12">
        <f t="shared" si="0"/>
        <v>961</v>
      </c>
      <c r="F24" s="12" t="str">
        <f>IF(AND($E$5=""),"",IF(AND(C24=""),"",F23))</f>
        <v/>
      </c>
      <c r="G24" s="11">
        <f t="shared" si="14"/>
        <v>11148</v>
      </c>
      <c r="H24" s="12">
        <f>IF(AND($E$5=""),"",IF(AND(H22=""),"",H22))</f>
        <v>9580</v>
      </c>
      <c r="I24" s="54">
        <f t="shared" si="22"/>
        <v>575</v>
      </c>
      <c r="J24" s="12">
        <f t="shared" si="1"/>
        <v>958</v>
      </c>
      <c r="K24" s="12" t="str">
        <f t="shared" si="17"/>
        <v/>
      </c>
      <c r="L24" s="53">
        <f t="shared" si="18"/>
        <v>11113</v>
      </c>
      <c r="M24" s="14">
        <f t="shared" si="2"/>
        <v>30</v>
      </c>
      <c r="N24" s="14">
        <f t="shared" si="3"/>
        <v>2</v>
      </c>
      <c r="O24" s="14">
        <f t="shared" si="4"/>
        <v>3</v>
      </c>
      <c r="P24" s="14" t="str">
        <f t="shared" si="5"/>
        <v/>
      </c>
      <c r="Q24" s="14">
        <f t="shared" si="6"/>
        <v>35</v>
      </c>
      <c r="R24" s="14">
        <f t="shared" si="7"/>
        <v>4</v>
      </c>
      <c r="S24" s="14">
        <f t="shared" si="8"/>
        <v>4</v>
      </c>
      <c r="T24" s="13">
        <f t="shared" si="9"/>
        <v>8</v>
      </c>
      <c r="U24" s="13">
        <f t="shared" si="10"/>
        <v>27</v>
      </c>
      <c r="V24" s="15"/>
      <c r="W24" s="15"/>
      <c r="AI24" s="56"/>
      <c r="AJ24" s="56"/>
    </row>
    <row r="25" spans="1:36" ht="21" customHeight="1">
      <c r="A25" s="9">
        <v>15</v>
      </c>
      <c r="B25" s="32">
        <v>39203</v>
      </c>
      <c r="C25" s="12">
        <f>IF(AND($E$5=""),"",IF(AND(C24=""),"",C24))</f>
        <v>9610</v>
      </c>
      <c r="D25" s="54">
        <f t="shared" si="21"/>
        <v>577</v>
      </c>
      <c r="E25" s="12">
        <f t="shared" si="0"/>
        <v>961</v>
      </c>
      <c r="F25" s="12" t="str">
        <f t="shared" si="13"/>
        <v/>
      </c>
      <c r="G25" s="11">
        <f t="shared" si="14"/>
        <v>11148</v>
      </c>
      <c r="H25" s="12">
        <f>IF(AND($E$5=""),"",IF(AND(H24=""),"",H24))</f>
        <v>9580</v>
      </c>
      <c r="I25" s="54">
        <f t="shared" si="22"/>
        <v>575</v>
      </c>
      <c r="J25" s="12">
        <f t="shared" si="1"/>
        <v>958</v>
      </c>
      <c r="K25" s="12" t="str">
        <f t="shared" si="17"/>
        <v/>
      </c>
      <c r="L25" s="53">
        <f t="shared" si="18"/>
        <v>11113</v>
      </c>
      <c r="M25" s="14">
        <f t="shared" si="2"/>
        <v>30</v>
      </c>
      <c r="N25" s="14">
        <f t="shared" si="3"/>
        <v>2</v>
      </c>
      <c r="O25" s="14">
        <f t="shared" si="4"/>
        <v>3</v>
      </c>
      <c r="P25" s="14" t="str">
        <f t="shared" si="5"/>
        <v/>
      </c>
      <c r="Q25" s="14">
        <f t="shared" si="6"/>
        <v>35</v>
      </c>
      <c r="R25" s="14">
        <f t="shared" si="7"/>
        <v>4</v>
      </c>
      <c r="S25" s="14">
        <f t="shared" si="8"/>
        <v>4</v>
      </c>
      <c r="T25" s="13">
        <f t="shared" si="9"/>
        <v>8</v>
      </c>
      <c r="U25" s="13">
        <f t="shared" si="10"/>
        <v>27</v>
      </c>
      <c r="V25" s="15"/>
      <c r="W25" s="15"/>
      <c r="AI25" s="56"/>
      <c r="AJ25" s="56"/>
    </row>
    <row r="26" spans="1:36" ht="21" customHeight="1">
      <c r="A26" s="9">
        <v>16</v>
      </c>
      <c r="B26" s="32">
        <v>39234</v>
      </c>
      <c r="C26" s="12">
        <f t="shared" ref="C26:C35" si="23">IF(AND($E$5=""),"",IF(AND(C25=""),"",C25))</f>
        <v>9610</v>
      </c>
      <c r="D26" s="54">
        <f t="shared" si="21"/>
        <v>577</v>
      </c>
      <c r="E26" s="12">
        <f t="shared" si="0"/>
        <v>961</v>
      </c>
      <c r="F26" s="12" t="str">
        <f t="shared" si="13"/>
        <v/>
      </c>
      <c r="G26" s="11">
        <f t="shared" si="14"/>
        <v>11148</v>
      </c>
      <c r="H26" s="12">
        <f t="shared" ref="H26:H35" si="24">IF(AND($E$5=""),"",IF(AND(H25=""),"",H25))</f>
        <v>9580</v>
      </c>
      <c r="I26" s="54">
        <f t="shared" si="22"/>
        <v>575</v>
      </c>
      <c r="J26" s="12">
        <f t="shared" si="1"/>
        <v>958</v>
      </c>
      <c r="K26" s="12" t="str">
        <f t="shared" si="17"/>
        <v/>
      </c>
      <c r="L26" s="53">
        <f t="shared" si="18"/>
        <v>11113</v>
      </c>
      <c r="M26" s="14">
        <f t="shared" si="2"/>
        <v>30</v>
      </c>
      <c r="N26" s="14">
        <f t="shared" si="3"/>
        <v>2</v>
      </c>
      <c r="O26" s="14">
        <f t="shared" si="4"/>
        <v>3</v>
      </c>
      <c r="P26" s="14" t="str">
        <f t="shared" si="5"/>
        <v/>
      </c>
      <c r="Q26" s="14">
        <f t="shared" si="6"/>
        <v>35</v>
      </c>
      <c r="R26" s="14">
        <f t="shared" si="7"/>
        <v>4</v>
      </c>
      <c r="S26" s="14">
        <f t="shared" si="8"/>
        <v>4</v>
      </c>
      <c r="T26" s="13">
        <f t="shared" si="9"/>
        <v>8</v>
      </c>
      <c r="U26" s="13">
        <f t="shared" si="10"/>
        <v>27</v>
      </c>
      <c r="V26" s="15"/>
      <c r="W26" s="15"/>
      <c r="AI26" s="56"/>
      <c r="AJ26" s="56"/>
    </row>
    <row r="27" spans="1:36" ht="21" customHeight="1">
      <c r="A27" s="9">
        <v>17</v>
      </c>
      <c r="B27" s="32">
        <v>39264</v>
      </c>
      <c r="C27" s="12">
        <f>IF(AND($E$5=""),"",IF(AND(C26=""),"",ROUNDUP(ROUND(C26*3%,0),-1)+C26))</f>
        <v>9900</v>
      </c>
      <c r="D27" s="54">
        <f>IF(AND($E$5=""),"",IF(AND(C27=""),"",ROUND((C27*9%),0)))</f>
        <v>891</v>
      </c>
      <c r="E27" s="12">
        <f t="shared" si="0"/>
        <v>990</v>
      </c>
      <c r="F27" s="12" t="str">
        <f t="shared" si="13"/>
        <v/>
      </c>
      <c r="G27" s="11">
        <f t="shared" si="14"/>
        <v>11781</v>
      </c>
      <c r="H27" s="12">
        <f>IF(AND($E$5=""),"",IF(AND(H26=""),"",ROUNDUP(ROUND(H26*3%,0),-1)+H26))</f>
        <v>9870</v>
      </c>
      <c r="I27" s="54">
        <f>IF(AND($E$5=""),"",IF(AND(H27=""),"",ROUND((H27*9%),0)))</f>
        <v>888</v>
      </c>
      <c r="J27" s="12">
        <f t="shared" si="1"/>
        <v>987</v>
      </c>
      <c r="K27" s="12" t="str">
        <f t="shared" si="17"/>
        <v/>
      </c>
      <c r="L27" s="53">
        <f t="shared" si="18"/>
        <v>11745</v>
      </c>
      <c r="M27" s="14">
        <f t="shared" si="2"/>
        <v>30</v>
      </c>
      <c r="N27" s="14">
        <f t="shared" si="3"/>
        <v>3</v>
      </c>
      <c r="O27" s="14">
        <f t="shared" si="4"/>
        <v>3</v>
      </c>
      <c r="P27" s="14" t="str">
        <f t="shared" si="5"/>
        <v/>
      </c>
      <c r="Q27" s="14">
        <f t="shared" si="6"/>
        <v>36</v>
      </c>
      <c r="R27" s="14">
        <f t="shared" si="7"/>
        <v>4</v>
      </c>
      <c r="S27" s="14">
        <f t="shared" si="8"/>
        <v>4</v>
      </c>
      <c r="T27" s="13">
        <f t="shared" si="9"/>
        <v>8</v>
      </c>
      <c r="U27" s="13">
        <f t="shared" si="10"/>
        <v>28</v>
      </c>
      <c r="V27" s="15"/>
      <c r="W27" s="15"/>
      <c r="AI27" s="56"/>
      <c r="AJ27" s="56"/>
    </row>
    <row r="28" spans="1:36" ht="21" customHeight="1">
      <c r="A28" s="9">
        <v>18</v>
      </c>
      <c r="B28" s="32">
        <v>39295</v>
      </c>
      <c r="C28" s="12">
        <f t="shared" si="23"/>
        <v>9900</v>
      </c>
      <c r="D28" s="54">
        <f t="shared" ref="D28:D32" si="25">IF(AND($E$5=""),"",IF(AND(C28=""),"",ROUND((C28*9%),0)))</f>
        <v>891</v>
      </c>
      <c r="E28" s="12">
        <f t="shared" si="0"/>
        <v>990</v>
      </c>
      <c r="F28" s="12" t="str">
        <f t="shared" si="13"/>
        <v/>
      </c>
      <c r="G28" s="11">
        <f t="shared" si="14"/>
        <v>11781</v>
      </c>
      <c r="H28" s="12">
        <f t="shared" si="24"/>
        <v>9870</v>
      </c>
      <c r="I28" s="54">
        <f t="shared" ref="I28:I32" si="26">IF(AND($E$5=""),"",IF(AND(H28=""),"",ROUND((H28*9%),0)))</f>
        <v>888</v>
      </c>
      <c r="J28" s="12">
        <f t="shared" si="1"/>
        <v>987</v>
      </c>
      <c r="K28" s="12" t="str">
        <f t="shared" si="17"/>
        <v/>
      </c>
      <c r="L28" s="53">
        <f t="shared" si="18"/>
        <v>11745</v>
      </c>
      <c r="M28" s="14">
        <f t="shared" si="2"/>
        <v>30</v>
      </c>
      <c r="N28" s="14">
        <f t="shared" si="3"/>
        <v>3</v>
      </c>
      <c r="O28" s="14">
        <f t="shared" si="4"/>
        <v>3</v>
      </c>
      <c r="P28" s="14" t="str">
        <f t="shared" si="5"/>
        <v/>
      </c>
      <c r="Q28" s="14">
        <f t="shared" si="6"/>
        <v>36</v>
      </c>
      <c r="R28" s="14">
        <f t="shared" si="7"/>
        <v>4</v>
      </c>
      <c r="S28" s="14">
        <f t="shared" si="8"/>
        <v>4</v>
      </c>
      <c r="T28" s="13">
        <f t="shared" si="9"/>
        <v>8</v>
      </c>
      <c r="U28" s="13">
        <f t="shared" si="10"/>
        <v>28</v>
      </c>
      <c r="V28" s="15"/>
      <c r="W28" s="15"/>
      <c r="AI28" s="56"/>
      <c r="AJ28" s="56"/>
    </row>
    <row r="29" spans="1:36" ht="21" customHeight="1">
      <c r="A29" s="9">
        <v>19</v>
      </c>
      <c r="B29" s="32">
        <v>39326</v>
      </c>
      <c r="C29" s="12">
        <f t="shared" si="23"/>
        <v>9900</v>
      </c>
      <c r="D29" s="54">
        <f t="shared" si="25"/>
        <v>891</v>
      </c>
      <c r="E29" s="12">
        <f t="shared" si="0"/>
        <v>990</v>
      </c>
      <c r="F29" s="12" t="str">
        <f t="shared" si="13"/>
        <v/>
      </c>
      <c r="G29" s="11">
        <f t="shared" si="14"/>
        <v>11781</v>
      </c>
      <c r="H29" s="12">
        <f t="shared" si="24"/>
        <v>9870</v>
      </c>
      <c r="I29" s="54">
        <f t="shared" si="26"/>
        <v>888</v>
      </c>
      <c r="J29" s="12">
        <f t="shared" si="1"/>
        <v>987</v>
      </c>
      <c r="K29" s="12" t="str">
        <f t="shared" si="17"/>
        <v/>
      </c>
      <c r="L29" s="53">
        <f t="shared" si="18"/>
        <v>11745</v>
      </c>
      <c r="M29" s="14">
        <f t="shared" si="2"/>
        <v>30</v>
      </c>
      <c r="N29" s="14">
        <f t="shared" si="3"/>
        <v>3</v>
      </c>
      <c r="O29" s="14">
        <f t="shared" si="4"/>
        <v>3</v>
      </c>
      <c r="P29" s="14" t="str">
        <f t="shared" si="5"/>
        <v/>
      </c>
      <c r="Q29" s="14">
        <f t="shared" si="6"/>
        <v>36</v>
      </c>
      <c r="R29" s="14">
        <f t="shared" si="7"/>
        <v>4</v>
      </c>
      <c r="S29" s="14">
        <f t="shared" si="8"/>
        <v>4</v>
      </c>
      <c r="T29" s="13">
        <f t="shared" si="9"/>
        <v>8</v>
      </c>
      <c r="U29" s="13">
        <f t="shared" si="10"/>
        <v>28</v>
      </c>
      <c r="V29" s="15"/>
      <c r="W29" s="15"/>
      <c r="AI29" s="56"/>
      <c r="AJ29" s="56"/>
    </row>
    <row r="30" spans="1:36" ht="21" customHeight="1">
      <c r="A30" s="9">
        <v>20</v>
      </c>
      <c r="B30" s="32">
        <v>39356</v>
      </c>
      <c r="C30" s="12">
        <f t="shared" si="23"/>
        <v>9900</v>
      </c>
      <c r="D30" s="54">
        <f t="shared" si="25"/>
        <v>891</v>
      </c>
      <c r="E30" s="12">
        <f t="shared" si="0"/>
        <v>990</v>
      </c>
      <c r="F30" s="12" t="str">
        <f t="shared" si="13"/>
        <v/>
      </c>
      <c r="G30" s="11">
        <f t="shared" si="14"/>
        <v>11781</v>
      </c>
      <c r="H30" s="12">
        <f t="shared" si="24"/>
        <v>9870</v>
      </c>
      <c r="I30" s="54">
        <f t="shared" si="26"/>
        <v>888</v>
      </c>
      <c r="J30" s="12">
        <f t="shared" si="1"/>
        <v>987</v>
      </c>
      <c r="K30" s="12" t="str">
        <f t="shared" si="17"/>
        <v/>
      </c>
      <c r="L30" s="53">
        <f t="shared" si="18"/>
        <v>11745</v>
      </c>
      <c r="M30" s="14">
        <f t="shared" si="2"/>
        <v>30</v>
      </c>
      <c r="N30" s="14">
        <f t="shared" si="3"/>
        <v>3</v>
      </c>
      <c r="O30" s="14">
        <f t="shared" si="4"/>
        <v>3</v>
      </c>
      <c r="P30" s="14" t="str">
        <f t="shared" si="5"/>
        <v/>
      </c>
      <c r="Q30" s="14">
        <f t="shared" si="6"/>
        <v>36</v>
      </c>
      <c r="R30" s="14">
        <f t="shared" si="7"/>
        <v>4</v>
      </c>
      <c r="S30" s="14">
        <f t="shared" si="8"/>
        <v>4</v>
      </c>
      <c r="T30" s="13">
        <f t="shared" si="9"/>
        <v>8</v>
      </c>
      <c r="U30" s="13">
        <f t="shared" si="10"/>
        <v>28</v>
      </c>
      <c r="V30" s="15"/>
      <c r="W30" s="15"/>
      <c r="AI30" s="56"/>
      <c r="AJ30" s="56"/>
    </row>
    <row r="31" spans="1:36" ht="21" customHeight="1">
      <c r="A31" s="9">
        <v>21</v>
      </c>
      <c r="B31" s="32">
        <v>39387</v>
      </c>
      <c r="C31" s="12">
        <f t="shared" si="23"/>
        <v>9900</v>
      </c>
      <c r="D31" s="54">
        <f t="shared" si="25"/>
        <v>891</v>
      </c>
      <c r="E31" s="12">
        <f t="shared" si="0"/>
        <v>990</v>
      </c>
      <c r="F31" s="12" t="str">
        <f t="shared" si="13"/>
        <v/>
      </c>
      <c r="G31" s="11">
        <f t="shared" si="14"/>
        <v>11781</v>
      </c>
      <c r="H31" s="12">
        <f t="shared" si="24"/>
        <v>9870</v>
      </c>
      <c r="I31" s="54">
        <f t="shared" si="26"/>
        <v>888</v>
      </c>
      <c r="J31" s="12">
        <f t="shared" si="1"/>
        <v>987</v>
      </c>
      <c r="K31" s="12" t="str">
        <f t="shared" si="17"/>
        <v/>
      </c>
      <c r="L31" s="53">
        <f t="shared" si="18"/>
        <v>11745</v>
      </c>
      <c r="M31" s="14">
        <f t="shared" si="2"/>
        <v>30</v>
      </c>
      <c r="N31" s="14">
        <f t="shared" si="3"/>
        <v>3</v>
      </c>
      <c r="O31" s="14">
        <f t="shared" si="4"/>
        <v>3</v>
      </c>
      <c r="P31" s="14" t="str">
        <f t="shared" si="5"/>
        <v/>
      </c>
      <c r="Q31" s="14">
        <f t="shared" si="6"/>
        <v>36</v>
      </c>
      <c r="R31" s="14">
        <f t="shared" si="7"/>
        <v>4</v>
      </c>
      <c r="S31" s="14">
        <f t="shared" si="8"/>
        <v>4</v>
      </c>
      <c r="T31" s="13">
        <f t="shared" si="9"/>
        <v>8</v>
      </c>
      <c r="U31" s="13">
        <f t="shared" si="10"/>
        <v>28</v>
      </c>
      <c r="V31" s="15"/>
      <c r="W31" s="15"/>
      <c r="AI31" s="56"/>
      <c r="AJ31" s="56"/>
    </row>
    <row r="32" spans="1:36" ht="21" customHeight="1">
      <c r="A32" s="9">
        <v>22</v>
      </c>
      <c r="B32" s="32">
        <v>39417</v>
      </c>
      <c r="C32" s="12">
        <f t="shared" si="23"/>
        <v>9900</v>
      </c>
      <c r="D32" s="54">
        <f t="shared" si="25"/>
        <v>891</v>
      </c>
      <c r="E32" s="12">
        <f t="shared" si="0"/>
        <v>990</v>
      </c>
      <c r="F32" s="12" t="str">
        <f t="shared" si="13"/>
        <v/>
      </c>
      <c r="G32" s="11">
        <f t="shared" si="14"/>
        <v>11781</v>
      </c>
      <c r="H32" s="12">
        <f t="shared" si="24"/>
        <v>9870</v>
      </c>
      <c r="I32" s="54">
        <f t="shared" si="26"/>
        <v>888</v>
      </c>
      <c r="J32" s="12">
        <f t="shared" si="1"/>
        <v>987</v>
      </c>
      <c r="K32" s="12" t="str">
        <f t="shared" si="17"/>
        <v/>
      </c>
      <c r="L32" s="53">
        <f t="shared" si="18"/>
        <v>11745</v>
      </c>
      <c r="M32" s="14">
        <f t="shared" si="2"/>
        <v>30</v>
      </c>
      <c r="N32" s="14">
        <f t="shared" si="3"/>
        <v>3</v>
      </c>
      <c r="O32" s="14">
        <f t="shared" si="4"/>
        <v>3</v>
      </c>
      <c r="P32" s="14" t="str">
        <f t="shared" si="5"/>
        <v/>
      </c>
      <c r="Q32" s="14">
        <f t="shared" si="6"/>
        <v>36</v>
      </c>
      <c r="R32" s="14">
        <f t="shared" si="7"/>
        <v>4</v>
      </c>
      <c r="S32" s="14">
        <f t="shared" si="8"/>
        <v>4</v>
      </c>
      <c r="T32" s="13">
        <f t="shared" si="9"/>
        <v>8</v>
      </c>
      <c r="U32" s="13">
        <f t="shared" si="10"/>
        <v>28</v>
      </c>
      <c r="V32" s="15"/>
      <c r="W32" s="15"/>
      <c r="AI32" s="56"/>
      <c r="AJ32" s="56"/>
    </row>
    <row r="33" spans="1:36" ht="21" customHeight="1">
      <c r="A33" s="9">
        <v>23</v>
      </c>
      <c r="B33" s="32">
        <v>39448</v>
      </c>
      <c r="C33" s="12">
        <f t="shared" si="23"/>
        <v>9900</v>
      </c>
      <c r="D33" s="54">
        <f>IF(AND($E$5=""),"",IF(AND(C33=""),"",ROUND((C33*12%),0)))</f>
        <v>1188</v>
      </c>
      <c r="E33" s="12">
        <f t="shared" si="0"/>
        <v>990</v>
      </c>
      <c r="F33" s="12" t="str">
        <f t="shared" si="13"/>
        <v/>
      </c>
      <c r="G33" s="11">
        <f t="shared" si="14"/>
        <v>12078</v>
      </c>
      <c r="H33" s="12">
        <f t="shared" si="24"/>
        <v>9870</v>
      </c>
      <c r="I33" s="54">
        <f>IF(AND($E$5=""),"",IF(AND(H33=""),"",ROUND((H33*12%),0)))</f>
        <v>1184</v>
      </c>
      <c r="J33" s="12">
        <f t="shared" si="1"/>
        <v>987</v>
      </c>
      <c r="K33" s="12" t="str">
        <f t="shared" si="17"/>
        <v/>
      </c>
      <c r="L33" s="53">
        <f t="shared" si="18"/>
        <v>12041</v>
      </c>
      <c r="M33" s="14">
        <f t="shared" si="2"/>
        <v>30</v>
      </c>
      <c r="N33" s="14">
        <f t="shared" si="3"/>
        <v>4</v>
      </c>
      <c r="O33" s="14">
        <f t="shared" si="4"/>
        <v>3</v>
      </c>
      <c r="P33" s="14" t="str">
        <f t="shared" si="5"/>
        <v/>
      </c>
      <c r="Q33" s="14">
        <f t="shared" si="6"/>
        <v>37</v>
      </c>
      <c r="R33" s="14">
        <f t="shared" si="7"/>
        <v>4</v>
      </c>
      <c r="S33" s="14">
        <f t="shared" si="8"/>
        <v>4</v>
      </c>
      <c r="T33" s="13">
        <f t="shared" si="9"/>
        <v>8</v>
      </c>
      <c r="U33" s="13">
        <f t="shared" si="10"/>
        <v>29</v>
      </c>
      <c r="V33" s="15"/>
      <c r="W33" s="15"/>
      <c r="AI33" s="56"/>
      <c r="AJ33" s="56"/>
    </row>
    <row r="34" spans="1:36" ht="21" customHeight="1">
      <c r="A34" s="9">
        <v>24</v>
      </c>
      <c r="B34" s="32">
        <v>39479</v>
      </c>
      <c r="C34" s="12">
        <f t="shared" si="23"/>
        <v>9900</v>
      </c>
      <c r="D34" s="54">
        <f t="shared" ref="D34:D39" si="27">IF(AND($E$5=""),"",IF(AND(C34=""),"",ROUND((C34*12%),0)))</f>
        <v>1188</v>
      </c>
      <c r="E34" s="12">
        <f t="shared" si="0"/>
        <v>990</v>
      </c>
      <c r="F34" s="12" t="str">
        <f t="shared" si="13"/>
        <v/>
      </c>
      <c r="G34" s="11">
        <f t="shared" si="14"/>
        <v>12078</v>
      </c>
      <c r="H34" s="12">
        <f t="shared" si="24"/>
        <v>9870</v>
      </c>
      <c r="I34" s="54">
        <f t="shared" ref="I34:I39" si="28">IF(AND($E$5=""),"",IF(AND(H34=""),"",ROUND((H34*12%),0)))</f>
        <v>1184</v>
      </c>
      <c r="J34" s="12">
        <f t="shared" si="1"/>
        <v>987</v>
      </c>
      <c r="K34" s="12" t="str">
        <f t="shared" si="17"/>
        <v/>
      </c>
      <c r="L34" s="53">
        <f t="shared" si="18"/>
        <v>12041</v>
      </c>
      <c r="M34" s="14">
        <f t="shared" si="2"/>
        <v>30</v>
      </c>
      <c r="N34" s="14">
        <f t="shared" si="3"/>
        <v>4</v>
      </c>
      <c r="O34" s="14">
        <f t="shared" si="4"/>
        <v>3</v>
      </c>
      <c r="P34" s="14" t="str">
        <f t="shared" si="5"/>
        <v/>
      </c>
      <c r="Q34" s="14">
        <f t="shared" si="6"/>
        <v>37</v>
      </c>
      <c r="R34" s="14">
        <f t="shared" si="7"/>
        <v>4</v>
      </c>
      <c r="S34" s="14">
        <f t="shared" si="8"/>
        <v>4</v>
      </c>
      <c r="T34" s="13">
        <f t="shared" si="9"/>
        <v>8</v>
      </c>
      <c r="U34" s="13">
        <f t="shared" si="10"/>
        <v>29</v>
      </c>
      <c r="V34" s="15"/>
      <c r="W34" s="15"/>
      <c r="AI34" s="56"/>
      <c r="AJ34" s="56"/>
    </row>
    <row r="35" spans="1:36" ht="21" customHeight="1">
      <c r="A35" s="9">
        <v>25</v>
      </c>
      <c r="B35" s="32">
        <v>39508</v>
      </c>
      <c r="C35" s="12">
        <f t="shared" si="23"/>
        <v>9900</v>
      </c>
      <c r="D35" s="54">
        <f t="shared" si="27"/>
        <v>1188</v>
      </c>
      <c r="E35" s="12">
        <f t="shared" si="0"/>
        <v>990</v>
      </c>
      <c r="F35" s="12" t="str">
        <f t="shared" si="13"/>
        <v/>
      </c>
      <c r="G35" s="11">
        <f t="shared" si="14"/>
        <v>12078</v>
      </c>
      <c r="H35" s="12">
        <f t="shared" si="24"/>
        <v>9870</v>
      </c>
      <c r="I35" s="54">
        <f t="shared" si="28"/>
        <v>1184</v>
      </c>
      <c r="J35" s="12">
        <f t="shared" si="1"/>
        <v>987</v>
      </c>
      <c r="K35" s="12" t="str">
        <f t="shared" si="17"/>
        <v/>
      </c>
      <c r="L35" s="53">
        <f t="shared" si="18"/>
        <v>12041</v>
      </c>
      <c r="M35" s="14">
        <f t="shared" si="2"/>
        <v>30</v>
      </c>
      <c r="N35" s="14">
        <f t="shared" si="3"/>
        <v>4</v>
      </c>
      <c r="O35" s="14">
        <f t="shared" si="4"/>
        <v>3</v>
      </c>
      <c r="P35" s="14" t="str">
        <f t="shared" si="5"/>
        <v/>
      </c>
      <c r="Q35" s="14">
        <f t="shared" si="6"/>
        <v>37</v>
      </c>
      <c r="R35" s="14">
        <f t="shared" si="7"/>
        <v>4</v>
      </c>
      <c r="S35" s="14">
        <f t="shared" si="8"/>
        <v>4</v>
      </c>
      <c r="T35" s="13">
        <f t="shared" si="9"/>
        <v>8</v>
      </c>
      <c r="U35" s="13">
        <f t="shared" si="10"/>
        <v>29</v>
      </c>
      <c r="V35" s="15"/>
      <c r="W35" s="15"/>
      <c r="AI35" s="56"/>
      <c r="AJ35" s="56"/>
    </row>
    <row r="36" spans="1:36" ht="21" customHeight="1">
      <c r="A36" s="9">
        <v>26</v>
      </c>
      <c r="B36" s="32" t="s">
        <v>40</v>
      </c>
      <c r="C36" s="10"/>
      <c r="D36" s="54" t="str">
        <f t="shared" si="27"/>
        <v/>
      </c>
      <c r="E36" s="12" t="str">
        <f t="shared" si="0"/>
        <v/>
      </c>
      <c r="F36" s="12" t="str">
        <f t="shared" si="13"/>
        <v/>
      </c>
      <c r="G36" s="11" t="str">
        <f t="shared" si="14"/>
        <v/>
      </c>
      <c r="H36" s="10"/>
      <c r="I36" s="54" t="str">
        <f t="shared" si="28"/>
        <v/>
      </c>
      <c r="J36" s="12" t="str">
        <f t="shared" si="1"/>
        <v/>
      </c>
      <c r="K36" s="12" t="str">
        <f t="shared" si="17"/>
        <v/>
      </c>
      <c r="L36" s="53" t="str">
        <f t="shared" si="18"/>
        <v/>
      </c>
      <c r="M36" s="14" t="str">
        <f t="shared" si="2"/>
        <v/>
      </c>
      <c r="N36" s="14" t="str">
        <f t="shared" si="3"/>
        <v/>
      </c>
      <c r="O36" s="14" t="str">
        <f t="shared" si="4"/>
        <v/>
      </c>
      <c r="P36" s="14" t="str">
        <f t="shared" si="5"/>
        <v/>
      </c>
      <c r="Q36" s="14" t="str">
        <f t="shared" si="6"/>
        <v/>
      </c>
      <c r="R36" s="14" t="str">
        <f t="shared" si="7"/>
        <v/>
      </c>
      <c r="S36" s="14" t="str">
        <f t="shared" si="8"/>
        <v/>
      </c>
      <c r="T36" s="13" t="str">
        <f t="shared" si="9"/>
        <v/>
      </c>
      <c r="U36" s="13" t="str">
        <f t="shared" si="10"/>
        <v/>
      </c>
      <c r="V36" s="15"/>
      <c r="W36" s="15"/>
      <c r="AI36" s="56"/>
      <c r="AJ36" s="56"/>
    </row>
    <row r="37" spans="1:36" ht="21" customHeight="1">
      <c r="A37" s="9">
        <v>27</v>
      </c>
      <c r="B37" s="32">
        <v>39539</v>
      </c>
      <c r="C37" s="12">
        <f>IF(AND($E$5=""),"",IF(AND(C35=""),"",C35))</f>
        <v>9900</v>
      </c>
      <c r="D37" s="54">
        <f t="shared" si="27"/>
        <v>1188</v>
      </c>
      <c r="E37" s="12">
        <f t="shared" si="0"/>
        <v>990</v>
      </c>
      <c r="F37" s="12" t="str">
        <f t="shared" si="13"/>
        <v/>
      </c>
      <c r="G37" s="11">
        <f t="shared" si="14"/>
        <v>12078</v>
      </c>
      <c r="H37" s="12">
        <f>IF(AND($E$5=""),"",IF(AND(H35=""),"",H35))</f>
        <v>9870</v>
      </c>
      <c r="I37" s="54">
        <f t="shared" si="28"/>
        <v>1184</v>
      </c>
      <c r="J37" s="12">
        <f t="shared" si="1"/>
        <v>987</v>
      </c>
      <c r="K37" s="12" t="str">
        <f t="shared" si="17"/>
        <v/>
      </c>
      <c r="L37" s="53">
        <f t="shared" si="18"/>
        <v>12041</v>
      </c>
      <c r="M37" s="14">
        <f t="shared" si="2"/>
        <v>30</v>
      </c>
      <c r="N37" s="14">
        <f t="shared" si="3"/>
        <v>4</v>
      </c>
      <c r="O37" s="14">
        <f t="shared" si="4"/>
        <v>3</v>
      </c>
      <c r="P37" s="14" t="str">
        <f t="shared" si="5"/>
        <v/>
      </c>
      <c r="Q37" s="14">
        <f t="shared" si="6"/>
        <v>37</v>
      </c>
      <c r="R37" s="14">
        <f t="shared" si="7"/>
        <v>4</v>
      </c>
      <c r="S37" s="14">
        <f t="shared" si="8"/>
        <v>4</v>
      </c>
      <c r="T37" s="13">
        <f t="shared" si="9"/>
        <v>8</v>
      </c>
      <c r="U37" s="13">
        <f t="shared" si="10"/>
        <v>29</v>
      </c>
      <c r="V37" s="15"/>
      <c r="W37" s="15"/>
      <c r="AI37" s="56"/>
      <c r="AJ37" s="56"/>
    </row>
    <row r="38" spans="1:36" ht="21" customHeight="1">
      <c r="A38" s="9">
        <v>28</v>
      </c>
      <c r="B38" s="32">
        <v>39569</v>
      </c>
      <c r="C38" s="12">
        <f>IF(AND($E$5=""),"",IF(AND(C37=""),"",C37))</f>
        <v>9900</v>
      </c>
      <c r="D38" s="54">
        <f t="shared" si="27"/>
        <v>1188</v>
      </c>
      <c r="E38" s="12">
        <f t="shared" si="0"/>
        <v>990</v>
      </c>
      <c r="F38" s="12" t="str">
        <f t="shared" si="13"/>
        <v/>
      </c>
      <c r="G38" s="11">
        <f t="shared" si="14"/>
        <v>12078</v>
      </c>
      <c r="H38" s="12">
        <f>IF(AND($E$5=""),"",IF(AND(H37=""),"",H37))</f>
        <v>9870</v>
      </c>
      <c r="I38" s="54">
        <f t="shared" si="28"/>
        <v>1184</v>
      </c>
      <c r="J38" s="12">
        <f t="shared" si="1"/>
        <v>987</v>
      </c>
      <c r="K38" s="12" t="str">
        <f t="shared" si="17"/>
        <v/>
      </c>
      <c r="L38" s="53">
        <f t="shared" si="18"/>
        <v>12041</v>
      </c>
      <c r="M38" s="14">
        <f t="shared" si="2"/>
        <v>30</v>
      </c>
      <c r="N38" s="14">
        <f t="shared" si="3"/>
        <v>4</v>
      </c>
      <c r="O38" s="14">
        <f t="shared" si="4"/>
        <v>3</v>
      </c>
      <c r="P38" s="14" t="str">
        <f t="shared" si="5"/>
        <v/>
      </c>
      <c r="Q38" s="14">
        <f t="shared" si="6"/>
        <v>37</v>
      </c>
      <c r="R38" s="14">
        <f t="shared" si="7"/>
        <v>4</v>
      </c>
      <c r="S38" s="14">
        <f t="shared" si="8"/>
        <v>4</v>
      </c>
      <c r="T38" s="13">
        <f t="shared" si="9"/>
        <v>8</v>
      </c>
      <c r="U38" s="13">
        <f t="shared" si="10"/>
        <v>29</v>
      </c>
      <c r="V38" s="15"/>
      <c r="W38" s="15"/>
      <c r="AI38" s="56"/>
      <c r="AJ38" s="56"/>
    </row>
    <row r="39" spans="1:36" ht="21" customHeight="1">
      <c r="A39" s="9">
        <v>29</v>
      </c>
      <c r="B39" s="32">
        <v>39600</v>
      </c>
      <c r="C39" s="12">
        <f t="shared" ref="C39:C100" si="29">IF(AND($E$5=""),"",IF(AND(C38=""),"",C38))</f>
        <v>9900</v>
      </c>
      <c r="D39" s="54">
        <f t="shared" si="27"/>
        <v>1188</v>
      </c>
      <c r="E39" s="12">
        <f t="shared" si="0"/>
        <v>990</v>
      </c>
      <c r="F39" s="12" t="str">
        <f t="shared" si="13"/>
        <v/>
      </c>
      <c r="G39" s="11">
        <f t="shared" si="14"/>
        <v>12078</v>
      </c>
      <c r="H39" s="12">
        <f t="shared" ref="H39:H100" si="30">IF(AND($E$5=""),"",IF(AND(H38=""),"",H38))</f>
        <v>9870</v>
      </c>
      <c r="I39" s="54">
        <f t="shared" si="28"/>
        <v>1184</v>
      </c>
      <c r="J39" s="12">
        <f t="shared" si="1"/>
        <v>987</v>
      </c>
      <c r="K39" s="12" t="str">
        <f t="shared" si="17"/>
        <v/>
      </c>
      <c r="L39" s="53">
        <f t="shared" si="18"/>
        <v>12041</v>
      </c>
      <c r="M39" s="14">
        <f t="shared" si="2"/>
        <v>30</v>
      </c>
      <c r="N39" s="14">
        <f t="shared" si="3"/>
        <v>4</v>
      </c>
      <c r="O39" s="14">
        <f t="shared" si="4"/>
        <v>3</v>
      </c>
      <c r="P39" s="14" t="str">
        <f t="shared" si="5"/>
        <v/>
      </c>
      <c r="Q39" s="14">
        <f t="shared" si="6"/>
        <v>37</v>
      </c>
      <c r="R39" s="14">
        <f t="shared" si="7"/>
        <v>4</v>
      </c>
      <c r="S39" s="14">
        <f t="shared" si="8"/>
        <v>4</v>
      </c>
      <c r="T39" s="13">
        <f t="shared" si="9"/>
        <v>8</v>
      </c>
      <c r="U39" s="13">
        <f t="shared" si="10"/>
        <v>29</v>
      </c>
      <c r="V39" s="15"/>
      <c r="W39" s="15"/>
      <c r="AI39" s="56"/>
      <c r="AJ39" s="56"/>
    </row>
    <row r="40" spans="1:36" ht="21" customHeight="1">
      <c r="A40" s="9">
        <v>30</v>
      </c>
      <c r="B40" s="32">
        <v>39630</v>
      </c>
      <c r="C40" s="12">
        <f>IF(AND($E$5=""),"",IF(AND(C39=""),"",ROUNDUP(ROUND(C39*3%,0),-1)+C39))</f>
        <v>10200</v>
      </c>
      <c r="D40" s="54">
        <f>IF(AND($E$5=""),"",IF(AND(C40=""),"",ROUND((C40*16%),0)))</f>
        <v>1632</v>
      </c>
      <c r="E40" s="12">
        <f t="shared" si="0"/>
        <v>1020</v>
      </c>
      <c r="F40" s="12" t="str">
        <f t="shared" si="13"/>
        <v/>
      </c>
      <c r="G40" s="11">
        <f t="shared" si="14"/>
        <v>12852</v>
      </c>
      <c r="H40" s="12">
        <f>IF(AND($E$5=""),"",IF(AND(H39=""),"",ROUNDUP(ROUND(H39*3%,0),-1)+H39))</f>
        <v>10170</v>
      </c>
      <c r="I40" s="54">
        <f>IF(AND($E$5=""),"",IF(AND(H40=""),"",ROUND((H40*16%),0)))</f>
        <v>1627</v>
      </c>
      <c r="J40" s="12">
        <f t="shared" si="1"/>
        <v>1017</v>
      </c>
      <c r="K40" s="12" t="str">
        <f t="shared" si="17"/>
        <v/>
      </c>
      <c r="L40" s="53">
        <f t="shared" si="18"/>
        <v>12814</v>
      </c>
      <c r="M40" s="14">
        <f t="shared" si="2"/>
        <v>30</v>
      </c>
      <c r="N40" s="14">
        <f t="shared" si="3"/>
        <v>5</v>
      </c>
      <c r="O40" s="14">
        <f t="shared" si="4"/>
        <v>3</v>
      </c>
      <c r="P40" s="14" t="str">
        <f t="shared" si="5"/>
        <v/>
      </c>
      <c r="Q40" s="14">
        <f t="shared" si="6"/>
        <v>38</v>
      </c>
      <c r="R40" s="14">
        <f t="shared" si="7"/>
        <v>4</v>
      </c>
      <c r="S40" s="14">
        <f t="shared" si="8"/>
        <v>4</v>
      </c>
      <c r="T40" s="13">
        <f t="shared" si="9"/>
        <v>8</v>
      </c>
      <c r="U40" s="13">
        <f t="shared" si="10"/>
        <v>30</v>
      </c>
      <c r="V40" s="15"/>
      <c r="W40" s="15"/>
      <c r="AI40" s="56"/>
      <c r="AJ40" s="56"/>
    </row>
    <row r="41" spans="1:36" ht="21" customHeight="1">
      <c r="A41" s="9">
        <v>31</v>
      </c>
      <c r="B41" s="32">
        <v>39661</v>
      </c>
      <c r="C41" s="12">
        <f t="shared" si="29"/>
        <v>10200</v>
      </c>
      <c r="D41" s="54">
        <f t="shared" ref="D41:D45" si="31">IF(AND($E$5=""),"",IF(AND(C41=""),"",ROUND((C41*16%),0)))</f>
        <v>1632</v>
      </c>
      <c r="E41" s="12">
        <f t="shared" si="0"/>
        <v>1020</v>
      </c>
      <c r="F41" s="12" t="str">
        <f t="shared" si="13"/>
        <v/>
      </c>
      <c r="G41" s="11">
        <f t="shared" si="14"/>
        <v>12852</v>
      </c>
      <c r="H41" s="12">
        <f t="shared" si="30"/>
        <v>10170</v>
      </c>
      <c r="I41" s="54">
        <f t="shared" ref="I41:I45" si="32">IF(AND($E$5=""),"",IF(AND(H41=""),"",ROUND((H41*16%),0)))</f>
        <v>1627</v>
      </c>
      <c r="J41" s="12">
        <f t="shared" si="1"/>
        <v>1017</v>
      </c>
      <c r="K41" s="12" t="str">
        <f t="shared" si="17"/>
        <v/>
      </c>
      <c r="L41" s="53">
        <f t="shared" si="18"/>
        <v>12814</v>
      </c>
      <c r="M41" s="14">
        <f t="shared" si="2"/>
        <v>30</v>
      </c>
      <c r="N41" s="14">
        <f t="shared" si="3"/>
        <v>5</v>
      </c>
      <c r="O41" s="14">
        <f t="shared" si="4"/>
        <v>3</v>
      </c>
      <c r="P41" s="14" t="str">
        <f t="shared" si="5"/>
        <v/>
      </c>
      <c r="Q41" s="14">
        <f t="shared" si="6"/>
        <v>38</v>
      </c>
      <c r="R41" s="14">
        <f t="shared" si="7"/>
        <v>4</v>
      </c>
      <c r="S41" s="14">
        <f t="shared" si="8"/>
        <v>4</v>
      </c>
      <c r="T41" s="13">
        <f t="shared" si="9"/>
        <v>8</v>
      </c>
      <c r="U41" s="13">
        <f t="shared" si="10"/>
        <v>30</v>
      </c>
      <c r="V41" s="15"/>
      <c r="W41" s="15"/>
      <c r="AI41" s="56"/>
      <c r="AJ41" s="56"/>
    </row>
    <row r="42" spans="1:36" ht="21" customHeight="1">
      <c r="A42" s="9">
        <v>32</v>
      </c>
      <c r="B42" s="32">
        <v>39692</v>
      </c>
      <c r="C42" s="12">
        <f t="shared" si="29"/>
        <v>10200</v>
      </c>
      <c r="D42" s="54">
        <f t="shared" si="31"/>
        <v>1632</v>
      </c>
      <c r="E42" s="12">
        <f t="shared" si="0"/>
        <v>1020</v>
      </c>
      <c r="F42" s="12" t="str">
        <f t="shared" si="13"/>
        <v/>
      </c>
      <c r="G42" s="11">
        <f t="shared" si="14"/>
        <v>12852</v>
      </c>
      <c r="H42" s="12">
        <f t="shared" si="30"/>
        <v>10170</v>
      </c>
      <c r="I42" s="54">
        <f t="shared" si="32"/>
        <v>1627</v>
      </c>
      <c r="J42" s="12">
        <f t="shared" si="1"/>
        <v>1017</v>
      </c>
      <c r="K42" s="12" t="str">
        <f t="shared" si="17"/>
        <v/>
      </c>
      <c r="L42" s="53">
        <f t="shared" si="18"/>
        <v>12814</v>
      </c>
      <c r="M42" s="14">
        <f t="shared" si="2"/>
        <v>30</v>
      </c>
      <c r="N42" s="14">
        <f t="shared" si="3"/>
        <v>5</v>
      </c>
      <c r="O42" s="14">
        <f t="shared" si="4"/>
        <v>3</v>
      </c>
      <c r="P42" s="14" t="str">
        <f t="shared" si="5"/>
        <v/>
      </c>
      <c r="Q42" s="14">
        <f t="shared" si="6"/>
        <v>38</v>
      </c>
      <c r="R42" s="14">
        <f t="shared" si="7"/>
        <v>4</v>
      </c>
      <c r="S42" s="14">
        <f t="shared" si="8"/>
        <v>4</v>
      </c>
      <c r="T42" s="13">
        <f t="shared" si="9"/>
        <v>8</v>
      </c>
      <c r="U42" s="13">
        <f t="shared" si="10"/>
        <v>30</v>
      </c>
      <c r="V42" s="15"/>
      <c r="W42" s="15"/>
      <c r="AI42" s="56"/>
      <c r="AJ42" s="56"/>
    </row>
    <row r="43" spans="1:36" ht="21" customHeight="1">
      <c r="A43" s="9">
        <v>33</v>
      </c>
      <c r="B43" s="32">
        <v>39722</v>
      </c>
      <c r="C43" s="12">
        <f t="shared" si="29"/>
        <v>10200</v>
      </c>
      <c r="D43" s="54">
        <f t="shared" si="31"/>
        <v>1632</v>
      </c>
      <c r="E43" s="12">
        <f t="shared" si="0"/>
        <v>1020</v>
      </c>
      <c r="F43" s="12" t="str">
        <f t="shared" si="13"/>
        <v/>
      </c>
      <c r="G43" s="11">
        <f t="shared" si="14"/>
        <v>12852</v>
      </c>
      <c r="H43" s="12">
        <f t="shared" si="30"/>
        <v>10170</v>
      </c>
      <c r="I43" s="54">
        <f t="shared" si="32"/>
        <v>1627</v>
      </c>
      <c r="J43" s="12">
        <f t="shared" si="1"/>
        <v>1017</v>
      </c>
      <c r="K43" s="12" t="str">
        <f t="shared" si="17"/>
        <v/>
      </c>
      <c r="L43" s="53">
        <f t="shared" si="18"/>
        <v>12814</v>
      </c>
      <c r="M43" s="14">
        <f t="shared" si="2"/>
        <v>30</v>
      </c>
      <c r="N43" s="14">
        <f t="shared" si="3"/>
        <v>5</v>
      </c>
      <c r="O43" s="14">
        <f t="shared" si="4"/>
        <v>3</v>
      </c>
      <c r="P43" s="14" t="str">
        <f t="shared" si="5"/>
        <v/>
      </c>
      <c r="Q43" s="14">
        <f t="shared" si="6"/>
        <v>38</v>
      </c>
      <c r="R43" s="14">
        <f t="shared" si="7"/>
        <v>4</v>
      </c>
      <c r="S43" s="14">
        <f t="shared" si="8"/>
        <v>4</v>
      </c>
      <c r="T43" s="13">
        <f t="shared" si="9"/>
        <v>8</v>
      </c>
      <c r="U43" s="13">
        <f t="shared" si="10"/>
        <v>30</v>
      </c>
      <c r="V43" s="15"/>
      <c r="W43" s="15"/>
      <c r="AI43" s="56"/>
      <c r="AJ43" s="56"/>
    </row>
    <row r="44" spans="1:36" ht="21" customHeight="1">
      <c r="A44" s="9">
        <v>34</v>
      </c>
      <c r="B44" s="32">
        <v>39753</v>
      </c>
      <c r="C44" s="12">
        <f t="shared" si="29"/>
        <v>10200</v>
      </c>
      <c r="D44" s="54">
        <f t="shared" si="31"/>
        <v>1632</v>
      </c>
      <c r="E44" s="12">
        <f t="shared" si="0"/>
        <v>1020</v>
      </c>
      <c r="F44" s="12" t="str">
        <f t="shared" si="13"/>
        <v/>
      </c>
      <c r="G44" s="11">
        <f t="shared" si="14"/>
        <v>12852</v>
      </c>
      <c r="H44" s="12">
        <f t="shared" si="30"/>
        <v>10170</v>
      </c>
      <c r="I44" s="54">
        <f t="shared" si="32"/>
        <v>1627</v>
      </c>
      <c r="J44" s="12">
        <f t="shared" si="1"/>
        <v>1017</v>
      </c>
      <c r="K44" s="12" t="str">
        <f t="shared" si="17"/>
        <v/>
      </c>
      <c r="L44" s="53">
        <f t="shared" si="18"/>
        <v>12814</v>
      </c>
      <c r="M44" s="14">
        <f t="shared" si="2"/>
        <v>30</v>
      </c>
      <c r="N44" s="14">
        <f t="shared" si="3"/>
        <v>5</v>
      </c>
      <c r="O44" s="14">
        <f t="shared" si="4"/>
        <v>3</v>
      </c>
      <c r="P44" s="14" t="str">
        <f t="shared" si="5"/>
        <v/>
      </c>
      <c r="Q44" s="14">
        <f t="shared" si="6"/>
        <v>38</v>
      </c>
      <c r="R44" s="14">
        <f t="shared" si="7"/>
        <v>4</v>
      </c>
      <c r="S44" s="14">
        <f t="shared" si="8"/>
        <v>4</v>
      </c>
      <c r="T44" s="13">
        <f t="shared" si="9"/>
        <v>8</v>
      </c>
      <c r="U44" s="13">
        <f t="shared" si="10"/>
        <v>30</v>
      </c>
      <c r="V44" s="15"/>
      <c r="W44" s="15"/>
      <c r="AI44" s="56"/>
      <c r="AJ44" s="56"/>
    </row>
    <row r="45" spans="1:36" ht="21" customHeight="1">
      <c r="A45" s="9">
        <v>35</v>
      </c>
      <c r="B45" s="32">
        <v>39783</v>
      </c>
      <c r="C45" s="12">
        <f t="shared" si="29"/>
        <v>10200</v>
      </c>
      <c r="D45" s="54">
        <f t="shared" si="31"/>
        <v>1632</v>
      </c>
      <c r="E45" s="12">
        <f t="shared" si="0"/>
        <v>1020</v>
      </c>
      <c r="F45" s="12" t="str">
        <f t="shared" si="13"/>
        <v/>
      </c>
      <c r="G45" s="11">
        <f t="shared" si="14"/>
        <v>12852</v>
      </c>
      <c r="H45" s="12">
        <f t="shared" si="30"/>
        <v>10170</v>
      </c>
      <c r="I45" s="54">
        <f t="shared" si="32"/>
        <v>1627</v>
      </c>
      <c r="J45" s="12">
        <f t="shared" si="1"/>
        <v>1017</v>
      </c>
      <c r="K45" s="12" t="str">
        <f t="shared" si="17"/>
        <v/>
      </c>
      <c r="L45" s="53">
        <f t="shared" si="18"/>
        <v>12814</v>
      </c>
      <c r="M45" s="14">
        <f t="shared" si="2"/>
        <v>30</v>
      </c>
      <c r="N45" s="14">
        <f t="shared" si="3"/>
        <v>5</v>
      </c>
      <c r="O45" s="14">
        <f t="shared" si="4"/>
        <v>3</v>
      </c>
      <c r="P45" s="14" t="str">
        <f t="shared" si="5"/>
        <v/>
      </c>
      <c r="Q45" s="14">
        <f t="shared" si="6"/>
        <v>38</v>
      </c>
      <c r="R45" s="14">
        <f t="shared" si="7"/>
        <v>4</v>
      </c>
      <c r="S45" s="14">
        <f t="shared" si="8"/>
        <v>4</v>
      </c>
      <c r="T45" s="13">
        <f t="shared" si="9"/>
        <v>8</v>
      </c>
      <c r="U45" s="13">
        <f t="shared" si="10"/>
        <v>30</v>
      </c>
      <c r="V45" s="15"/>
      <c r="W45" s="15"/>
      <c r="AI45" s="56"/>
      <c r="AJ45" s="56"/>
    </row>
    <row r="46" spans="1:36" ht="21" customHeight="1">
      <c r="A46" s="9">
        <v>36</v>
      </c>
      <c r="B46" s="32">
        <v>39814</v>
      </c>
      <c r="C46" s="12">
        <f t="shared" si="29"/>
        <v>10200</v>
      </c>
      <c r="D46" s="54">
        <f>IF(AND($E$5=""),"",IF(AND(C46=""),"",ROUND((C46*22%),0)))</f>
        <v>2244</v>
      </c>
      <c r="E46" s="12">
        <f t="shared" si="0"/>
        <v>1020</v>
      </c>
      <c r="F46" s="12" t="str">
        <f t="shared" si="13"/>
        <v/>
      </c>
      <c r="G46" s="11">
        <f t="shared" si="14"/>
        <v>13464</v>
      </c>
      <c r="H46" s="12">
        <f t="shared" si="30"/>
        <v>10170</v>
      </c>
      <c r="I46" s="54">
        <f>IF(AND($E$5=""),"",IF(AND(H46=""),"",ROUND((H46*22%),0)))</f>
        <v>2237</v>
      </c>
      <c r="J46" s="12">
        <f t="shared" si="1"/>
        <v>1017</v>
      </c>
      <c r="K46" s="12" t="str">
        <f t="shared" si="17"/>
        <v/>
      </c>
      <c r="L46" s="53">
        <f t="shared" si="18"/>
        <v>13424</v>
      </c>
      <c r="M46" s="14">
        <f t="shared" si="2"/>
        <v>30</v>
      </c>
      <c r="N46" s="14">
        <f t="shared" si="3"/>
        <v>7</v>
      </c>
      <c r="O46" s="14">
        <f t="shared" si="4"/>
        <v>3</v>
      </c>
      <c r="P46" s="14" t="str">
        <f t="shared" si="5"/>
        <v/>
      </c>
      <c r="Q46" s="14">
        <f t="shared" si="6"/>
        <v>40</v>
      </c>
      <c r="R46" s="14">
        <f t="shared" si="7"/>
        <v>4</v>
      </c>
      <c r="S46" s="14">
        <f t="shared" si="8"/>
        <v>4</v>
      </c>
      <c r="T46" s="13">
        <f t="shared" si="9"/>
        <v>8</v>
      </c>
      <c r="U46" s="13">
        <f t="shared" si="10"/>
        <v>32</v>
      </c>
      <c r="V46" s="15"/>
      <c r="W46" s="15"/>
      <c r="AI46" s="56"/>
      <c r="AJ46" s="56"/>
    </row>
    <row r="47" spans="1:36" ht="21" customHeight="1">
      <c r="A47" s="9">
        <v>37</v>
      </c>
      <c r="B47" s="32">
        <v>39845</v>
      </c>
      <c r="C47" s="12">
        <f t="shared" si="29"/>
        <v>10200</v>
      </c>
      <c r="D47" s="54">
        <f t="shared" ref="D47:D52" si="33">IF(AND($E$5=""),"",IF(AND(C47=""),"",ROUND((C47*22%),0)))</f>
        <v>2244</v>
      </c>
      <c r="E47" s="12">
        <f t="shared" si="0"/>
        <v>1020</v>
      </c>
      <c r="F47" s="12" t="str">
        <f t="shared" si="13"/>
        <v/>
      </c>
      <c r="G47" s="11">
        <f t="shared" si="14"/>
        <v>13464</v>
      </c>
      <c r="H47" s="12">
        <f t="shared" si="30"/>
        <v>10170</v>
      </c>
      <c r="I47" s="54">
        <f t="shared" ref="I47:I52" si="34">IF(AND($E$5=""),"",IF(AND(H47=""),"",ROUND((H47*22%),0)))</f>
        <v>2237</v>
      </c>
      <c r="J47" s="12">
        <f t="shared" si="1"/>
        <v>1017</v>
      </c>
      <c r="K47" s="12" t="str">
        <f t="shared" si="17"/>
        <v/>
      </c>
      <c r="L47" s="53">
        <f t="shared" si="18"/>
        <v>13424</v>
      </c>
      <c r="M47" s="14">
        <f t="shared" si="2"/>
        <v>30</v>
      </c>
      <c r="N47" s="14">
        <f t="shared" si="3"/>
        <v>7</v>
      </c>
      <c r="O47" s="14">
        <f t="shared" si="4"/>
        <v>3</v>
      </c>
      <c r="P47" s="14" t="str">
        <f t="shared" si="5"/>
        <v/>
      </c>
      <c r="Q47" s="14">
        <f t="shared" si="6"/>
        <v>40</v>
      </c>
      <c r="R47" s="14">
        <f t="shared" si="7"/>
        <v>4</v>
      </c>
      <c r="S47" s="14">
        <f t="shared" si="8"/>
        <v>4</v>
      </c>
      <c r="T47" s="13">
        <f t="shared" si="9"/>
        <v>8</v>
      </c>
      <c r="U47" s="13">
        <f t="shared" si="10"/>
        <v>32</v>
      </c>
      <c r="V47" s="15"/>
      <c r="W47" s="15"/>
      <c r="AI47" s="56"/>
      <c r="AJ47" s="56"/>
    </row>
    <row r="48" spans="1:36" ht="21" customHeight="1">
      <c r="A48" s="9">
        <v>38</v>
      </c>
      <c r="B48" s="32">
        <v>39873</v>
      </c>
      <c r="C48" s="12">
        <f t="shared" si="29"/>
        <v>10200</v>
      </c>
      <c r="D48" s="54">
        <f t="shared" si="33"/>
        <v>2244</v>
      </c>
      <c r="E48" s="12">
        <f t="shared" si="0"/>
        <v>1020</v>
      </c>
      <c r="F48" s="12" t="str">
        <f t="shared" si="13"/>
        <v/>
      </c>
      <c r="G48" s="11">
        <f t="shared" si="14"/>
        <v>13464</v>
      </c>
      <c r="H48" s="12">
        <f t="shared" si="30"/>
        <v>10170</v>
      </c>
      <c r="I48" s="54">
        <f t="shared" si="34"/>
        <v>2237</v>
      </c>
      <c r="J48" s="12">
        <f t="shared" si="1"/>
        <v>1017</v>
      </c>
      <c r="K48" s="12" t="str">
        <f t="shared" si="17"/>
        <v/>
      </c>
      <c r="L48" s="53">
        <f t="shared" si="18"/>
        <v>13424</v>
      </c>
      <c r="M48" s="14">
        <f t="shared" si="2"/>
        <v>30</v>
      </c>
      <c r="N48" s="14">
        <f t="shared" si="3"/>
        <v>7</v>
      </c>
      <c r="O48" s="14">
        <f t="shared" si="4"/>
        <v>3</v>
      </c>
      <c r="P48" s="14" t="str">
        <f t="shared" si="5"/>
        <v/>
      </c>
      <c r="Q48" s="14">
        <f t="shared" si="6"/>
        <v>40</v>
      </c>
      <c r="R48" s="14">
        <f t="shared" si="7"/>
        <v>4</v>
      </c>
      <c r="S48" s="14">
        <f t="shared" si="8"/>
        <v>4</v>
      </c>
      <c r="T48" s="13">
        <f t="shared" si="9"/>
        <v>8</v>
      </c>
      <c r="U48" s="13">
        <f t="shared" si="10"/>
        <v>32</v>
      </c>
      <c r="V48" s="15"/>
      <c r="W48" s="15"/>
      <c r="AI48" s="56"/>
      <c r="AJ48" s="56"/>
    </row>
    <row r="49" spans="1:36" ht="21" customHeight="1">
      <c r="A49" s="9">
        <v>39</v>
      </c>
      <c r="B49" s="32" t="s">
        <v>40</v>
      </c>
      <c r="C49" s="10"/>
      <c r="D49" s="54" t="str">
        <f t="shared" si="33"/>
        <v/>
      </c>
      <c r="E49" s="12" t="str">
        <f t="shared" si="0"/>
        <v/>
      </c>
      <c r="F49" s="12" t="str">
        <f t="shared" si="13"/>
        <v/>
      </c>
      <c r="G49" s="11" t="str">
        <f t="shared" si="14"/>
        <v/>
      </c>
      <c r="H49" s="10"/>
      <c r="I49" s="54" t="str">
        <f t="shared" si="34"/>
        <v/>
      </c>
      <c r="J49" s="12" t="str">
        <f t="shared" si="1"/>
        <v/>
      </c>
      <c r="K49" s="12" t="str">
        <f t="shared" si="17"/>
        <v/>
      </c>
      <c r="L49" s="53" t="str">
        <f t="shared" si="18"/>
        <v/>
      </c>
      <c r="M49" s="14" t="str">
        <f t="shared" si="2"/>
        <v/>
      </c>
      <c r="N49" s="14" t="str">
        <f t="shared" si="3"/>
        <v/>
      </c>
      <c r="O49" s="14" t="str">
        <f t="shared" si="4"/>
        <v/>
      </c>
      <c r="P49" s="14" t="str">
        <f t="shared" si="5"/>
        <v/>
      </c>
      <c r="Q49" s="14" t="str">
        <f t="shared" si="6"/>
        <v/>
      </c>
      <c r="R49" s="14" t="str">
        <f t="shared" si="7"/>
        <v/>
      </c>
      <c r="S49" s="14" t="str">
        <f t="shared" si="8"/>
        <v/>
      </c>
      <c r="T49" s="13" t="str">
        <f t="shared" si="9"/>
        <v/>
      </c>
      <c r="U49" s="13" t="str">
        <f t="shared" si="10"/>
        <v/>
      </c>
      <c r="V49" s="15"/>
      <c r="W49" s="15"/>
      <c r="AI49" s="56"/>
      <c r="AJ49" s="56"/>
    </row>
    <row r="50" spans="1:36" ht="21" customHeight="1">
      <c r="A50" s="9">
        <v>40</v>
      </c>
      <c r="B50" s="32">
        <v>39904</v>
      </c>
      <c r="C50" s="12">
        <f>IF(AND($E$5=""),"",IF(AND(C48=""),"",C48))</f>
        <v>10200</v>
      </c>
      <c r="D50" s="54">
        <f t="shared" si="33"/>
        <v>2244</v>
      </c>
      <c r="E50" s="12">
        <f t="shared" si="0"/>
        <v>1020</v>
      </c>
      <c r="F50" s="12" t="str">
        <f t="shared" si="13"/>
        <v/>
      </c>
      <c r="G50" s="11">
        <f t="shared" si="14"/>
        <v>13464</v>
      </c>
      <c r="H50" s="12">
        <f>IF(AND($E$5=""),"",IF(AND(H48=""),"",H48))</f>
        <v>10170</v>
      </c>
      <c r="I50" s="54">
        <f t="shared" si="34"/>
        <v>2237</v>
      </c>
      <c r="J50" s="12">
        <f t="shared" si="1"/>
        <v>1017</v>
      </c>
      <c r="K50" s="12" t="str">
        <f t="shared" si="17"/>
        <v/>
      </c>
      <c r="L50" s="53">
        <f t="shared" si="18"/>
        <v>13424</v>
      </c>
      <c r="M50" s="14">
        <f t="shared" si="2"/>
        <v>30</v>
      </c>
      <c r="N50" s="14">
        <f t="shared" si="3"/>
        <v>7</v>
      </c>
      <c r="O50" s="14">
        <f t="shared" si="4"/>
        <v>3</v>
      </c>
      <c r="P50" s="14" t="str">
        <f t="shared" si="5"/>
        <v/>
      </c>
      <c r="Q50" s="14">
        <f t="shared" si="6"/>
        <v>40</v>
      </c>
      <c r="R50" s="14">
        <f t="shared" si="7"/>
        <v>4</v>
      </c>
      <c r="S50" s="14">
        <f t="shared" si="8"/>
        <v>4</v>
      </c>
      <c r="T50" s="13">
        <f t="shared" si="9"/>
        <v>8</v>
      </c>
      <c r="U50" s="13">
        <f t="shared" si="10"/>
        <v>32</v>
      </c>
      <c r="V50" s="15"/>
      <c r="W50" s="15"/>
      <c r="AI50" s="56"/>
      <c r="AJ50" s="56"/>
    </row>
    <row r="51" spans="1:36" ht="21" customHeight="1">
      <c r="A51" s="9">
        <v>41</v>
      </c>
      <c r="B51" s="32">
        <v>39934</v>
      </c>
      <c r="C51" s="12">
        <f t="shared" si="29"/>
        <v>10200</v>
      </c>
      <c r="D51" s="54">
        <f t="shared" si="33"/>
        <v>2244</v>
      </c>
      <c r="E51" s="12">
        <f t="shared" si="0"/>
        <v>1020</v>
      </c>
      <c r="F51" s="12" t="str">
        <f t="shared" si="13"/>
        <v/>
      </c>
      <c r="G51" s="11">
        <f t="shared" si="14"/>
        <v>13464</v>
      </c>
      <c r="H51" s="12">
        <f t="shared" si="30"/>
        <v>10170</v>
      </c>
      <c r="I51" s="54">
        <f t="shared" si="34"/>
        <v>2237</v>
      </c>
      <c r="J51" s="12">
        <f t="shared" si="1"/>
        <v>1017</v>
      </c>
      <c r="K51" s="12" t="str">
        <f t="shared" si="17"/>
        <v/>
      </c>
      <c r="L51" s="53">
        <f t="shared" si="18"/>
        <v>13424</v>
      </c>
      <c r="M51" s="14">
        <f t="shared" si="2"/>
        <v>30</v>
      </c>
      <c r="N51" s="14">
        <f t="shared" si="3"/>
        <v>7</v>
      </c>
      <c r="O51" s="14">
        <f t="shared" si="4"/>
        <v>3</v>
      </c>
      <c r="P51" s="14" t="str">
        <f t="shared" si="5"/>
        <v/>
      </c>
      <c r="Q51" s="14">
        <f t="shared" si="6"/>
        <v>40</v>
      </c>
      <c r="R51" s="14">
        <f t="shared" si="7"/>
        <v>4</v>
      </c>
      <c r="S51" s="14">
        <f t="shared" si="8"/>
        <v>4</v>
      </c>
      <c r="T51" s="13">
        <f t="shared" si="9"/>
        <v>8</v>
      </c>
      <c r="U51" s="13">
        <f t="shared" si="10"/>
        <v>32</v>
      </c>
      <c r="V51" s="15"/>
      <c r="W51" s="15"/>
      <c r="AI51" s="56"/>
      <c r="AJ51" s="56"/>
    </row>
    <row r="52" spans="1:36" ht="21" customHeight="1">
      <c r="A52" s="9">
        <v>42</v>
      </c>
      <c r="B52" s="32">
        <v>39965</v>
      </c>
      <c r="C52" s="12">
        <f t="shared" si="29"/>
        <v>10200</v>
      </c>
      <c r="D52" s="54">
        <f t="shared" si="33"/>
        <v>2244</v>
      </c>
      <c r="E52" s="12">
        <f t="shared" si="0"/>
        <v>1020</v>
      </c>
      <c r="F52" s="12" t="str">
        <f t="shared" si="13"/>
        <v/>
      </c>
      <c r="G52" s="11">
        <f t="shared" si="14"/>
        <v>13464</v>
      </c>
      <c r="H52" s="12">
        <f t="shared" si="30"/>
        <v>10170</v>
      </c>
      <c r="I52" s="54">
        <f t="shared" si="34"/>
        <v>2237</v>
      </c>
      <c r="J52" s="12">
        <f t="shared" si="1"/>
        <v>1017</v>
      </c>
      <c r="K52" s="12" t="str">
        <f t="shared" si="17"/>
        <v/>
      </c>
      <c r="L52" s="53">
        <f t="shared" si="18"/>
        <v>13424</v>
      </c>
      <c r="M52" s="14">
        <f t="shared" si="2"/>
        <v>30</v>
      </c>
      <c r="N52" s="14">
        <f t="shared" si="3"/>
        <v>7</v>
      </c>
      <c r="O52" s="14">
        <f t="shared" si="4"/>
        <v>3</v>
      </c>
      <c r="P52" s="14" t="str">
        <f t="shared" si="5"/>
        <v/>
      </c>
      <c r="Q52" s="14">
        <f t="shared" si="6"/>
        <v>40</v>
      </c>
      <c r="R52" s="14">
        <f t="shared" si="7"/>
        <v>4</v>
      </c>
      <c r="S52" s="14">
        <f t="shared" si="8"/>
        <v>4</v>
      </c>
      <c r="T52" s="13">
        <f t="shared" si="9"/>
        <v>8</v>
      </c>
      <c r="U52" s="13">
        <f t="shared" si="10"/>
        <v>32</v>
      </c>
      <c r="V52" s="15"/>
      <c r="W52" s="15"/>
      <c r="AI52" s="56"/>
      <c r="AJ52" s="56"/>
    </row>
    <row r="53" spans="1:36" ht="21" customHeight="1">
      <c r="A53" s="9">
        <v>43</v>
      </c>
      <c r="B53" s="32">
        <v>39995</v>
      </c>
      <c r="C53" s="12">
        <f>IF(AND($E$5=""),"",IF(AND(C52=""),"",ROUNDUP(ROUND(C52*3%,0),-1)+C52))</f>
        <v>10510</v>
      </c>
      <c r="D53" s="54">
        <f>IF(AND($E$5=""),"",IF(AND(C53=""),"",ROUND((C53*27%),0)))</f>
        <v>2838</v>
      </c>
      <c r="E53" s="12">
        <f t="shared" si="0"/>
        <v>1051</v>
      </c>
      <c r="F53" s="12" t="str">
        <f t="shared" si="13"/>
        <v/>
      </c>
      <c r="G53" s="11">
        <f t="shared" si="14"/>
        <v>14399</v>
      </c>
      <c r="H53" s="12">
        <f>IF(AND($E$5=""),"",IF(AND(H52=""),"",ROUNDUP(ROUND(H52*3%,0),-1)+H52))</f>
        <v>10480</v>
      </c>
      <c r="I53" s="54">
        <f>IF(AND($E$5=""),"",IF(AND(H53=""),"",ROUND((H53*27%),0)))</f>
        <v>2830</v>
      </c>
      <c r="J53" s="12">
        <f t="shared" si="1"/>
        <v>1048</v>
      </c>
      <c r="K53" s="12" t="str">
        <f t="shared" si="17"/>
        <v/>
      </c>
      <c r="L53" s="53">
        <f t="shared" si="18"/>
        <v>14358</v>
      </c>
      <c r="M53" s="14">
        <f t="shared" si="2"/>
        <v>30</v>
      </c>
      <c r="N53" s="14">
        <f t="shared" si="3"/>
        <v>8</v>
      </c>
      <c r="O53" s="14">
        <f t="shared" si="4"/>
        <v>3</v>
      </c>
      <c r="P53" s="14" t="str">
        <f t="shared" si="5"/>
        <v/>
      </c>
      <c r="Q53" s="14">
        <f t="shared" si="6"/>
        <v>41</v>
      </c>
      <c r="R53" s="14">
        <f t="shared" si="7"/>
        <v>4</v>
      </c>
      <c r="S53" s="14">
        <f t="shared" si="8"/>
        <v>4</v>
      </c>
      <c r="T53" s="13">
        <f t="shared" si="9"/>
        <v>8</v>
      </c>
      <c r="U53" s="13">
        <f t="shared" si="10"/>
        <v>33</v>
      </c>
      <c r="V53" s="15"/>
      <c r="W53" s="15"/>
      <c r="AI53" s="56"/>
      <c r="AJ53" s="56"/>
    </row>
    <row r="54" spans="1:36" ht="21" customHeight="1">
      <c r="A54" s="9">
        <v>44</v>
      </c>
      <c r="B54" s="32">
        <v>40026</v>
      </c>
      <c r="C54" s="12">
        <f t="shared" si="29"/>
        <v>10510</v>
      </c>
      <c r="D54" s="54">
        <f t="shared" ref="D54:D58" si="35">IF(AND($E$5=""),"",IF(AND(C54=""),"",ROUND((C54*27%),0)))</f>
        <v>2838</v>
      </c>
      <c r="E54" s="12">
        <f t="shared" si="0"/>
        <v>1051</v>
      </c>
      <c r="F54" s="12" t="str">
        <f t="shared" si="13"/>
        <v/>
      </c>
      <c r="G54" s="11">
        <f t="shared" si="14"/>
        <v>14399</v>
      </c>
      <c r="H54" s="12">
        <f t="shared" si="30"/>
        <v>10480</v>
      </c>
      <c r="I54" s="54">
        <f t="shared" ref="I54:I58" si="36">IF(AND($E$5=""),"",IF(AND(H54=""),"",ROUND((H54*27%),0)))</f>
        <v>2830</v>
      </c>
      <c r="J54" s="12">
        <f t="shared" si="1"/>
        <v>1048</v>
      </c>
      <c r="K54" s="12" t="str">
        <f t="shared" si="17"/>
        <v/>
      </c>
      <c r="L54" s="53">
        <f t="shared" si="18"/>
        <v>14358</v>
      </c>
      <c r="M54" s="14">
        <f t="shared" si="2"/>
        <v>30</v>
      </c>
      <c r="N54" s="14">
        <f t="shared" si="3"/>
        <v>8</v>
      </c>
      <c r="O54" s="14">
        <f t="shared" si="4"/>
        <v>3</v>
      </c>
      <c r="P54" s="14" t="str">
        <f t="shared" si="5"/>
        <v/>
      </c>
      <c r="Q54" s="14">
        <f t="shared" si="6"/>
        <v>41</v>
      </c>
      <c r="R54" s="14">
        <f t="shared" si="7"/>
        <v>4</v>
      </c>
      <c r="S54" s="14">
        <f t="shared" si="8"/>
        <v>4</v>
      </c>
      <c r="T54" s="13">
        <f t="shared" si="9"/>
        <v>8</v>
      </c>
      <c r="U54" s="13">
        <f t="shared" si="10"/>
        <v>33</v>
      </c>
      <c r="V54" s="15"/>
      <c r="W54" s="15"/>
      <c r="AI54" s="56"/>
      <c r="AJ54" s="56"/>
    </row>
    <row r="55" spans="1:36" ht="21" customHeight="1">
      <c r="A55" s="9">
        <v>45</v>
      </c>
      <c r="B55" s="32">
        <v>40057</v>
      </c>
      <c r="C55" s="12">
        <f t="shared" si="29"/>
        <v>10510</v>
      </c>
      <c r="D55" s="54">
        <f t="shared" si="35"/>
        <v>2838</v>
      </c>
      <c r="E55" s="12">
        <f t="shared" si="0"/>
        <v>1051</v>
      </c>
      <c r="F55" s="12" t="str">
        <f t="shared" si="13"/>
        <v/>
      </c>
      <c r="G55" s="11">
        <f t="shared" si="14"/>
        <v>14399</v>
      </c>
      <c r="H55" s="12">
        <f t="shared" si="30"/>
        <v>10480</v>
      </c>
      <c r="I55" s="54">
        <f t="shared" si="36"/>
        <v>2830</v>
      </c>
      <c r="J55" s="12">
        <f t="shared" si="1"/>
        <v>1048</v>
      </c>
      <c r="K55" s="12" t="str">
        <f t="shared" si="17"/>
        <v/>
      </c>
      <c r="L55" s="53">
        <f t="shared" si="18"/>
        <v>14358</v>
      </c>
      <c r="M55" s="14">
        <f t="shared" si="2"/>
        <v>30</v>
      </c>
      <c r="N55" s="14">
        <f t="shared" si="3"/>
        <v>8</v>
      </c>
      <c r="O55" s="14">
        <f t="shared" si="4"/>
        <v>3</v>
      </c>
      <c r="P55" s="14" t="str">
        <f t="shared" si="5"/>
        <v/>
      </c>
      <c r="Q55" s="14">
        <f t="shared" si="6"/>
        <v>41</v>
      </c>
      <c r="R55" s="14">
        <f t="shared" si="7"/>
        <v>4</v>
      </c>
      <c r="S55" s="14">
        <f t="shared" si="8"/>
        <v>4</v>
      </c>
      <c r="T55" s="13">
        <f t="shared" si="9"/>
        <v>8</v>
      </c>
      <c r="U55" s="13">
        <f t="shared" si="10"/>
        <v>33</v>
      </c>
      <c r="V55" s="15"/>
      <c r="W55" s="15"/>
      <c r="AI55" s="56"/>
      <c r="AJ55" s="56"/>
    </row>
    <row r="56" spans="1:36" ht="21" customHeight="1">
      <c r="A56" s="9">
        <v>46</v>
      </c>
      <c r="B56" s="32">
        <v>40087</v>
      </c>
      <c r="C56" s="12">
        <f t="shared" si="29"/>
        <v>10510</v>
      </c>
      <c r="D56" s="54">
        <f t="shared" si="35"/>
        <v>2838</v>
      </c>
      <c r="E56" s="12">
        <f t="shared" si="0"/>
        <v>1051</v>
      </c>
      <c r="F56" s="12" t="str">
        <f t="shared" si="13"/>
        <v/>
      </c>
      <c r="G56" s="11">
        <f t="shared" si="14"/>
        <v>14399</v>
      </c>
      <c r="H56" s="12">
        <f t="shared" si="30"/>
        <v>10480</v>
      </c>
      <c r="I56" s="54">
        <f t="shared" si="36"/>
        <v>2830</v>
      </c>
      <c r="J56" s="12">
        <f t="shared" si="1"/>
        <v>1048</v>
      </c>
      <c r="K56" s="12" t="str">
        <f t="shared" si="17"/>
        <v/>
      </c>
      <c r="L56" s="53">
        <f t="shared" si="18"/>
        <v>14358</v>
      </c>
      <c r="M56" s="14">
        <f t="shared" si="2"/>
        <v>30</v>
      </c>
      <c r="N56" s="14">
        <f t="shared" si="3"/>
        <v>8</v>
      </c>
      <c r="O56" s="14">
        <f t="shared" si="4"/>
        <v>3</v>
      </c>
      <c r="P56" s="14" t="str">
        <f t="shared" si="5"/>
        <v/>
      </c>
      <c r="Q56" s="14">
        <f t="shared" si="6"/>
        <v>41</v>
      </c>
      <c r="R56" s="14">
        <f t="shared" si="7"/>
        <v>4</v>
      </c>
      <c r="S56" s="14">
        <f t="shared" si="8"/>
        <v>4</v>
      </c>
      <c r="T56" s="13">
        <f t="shared" si="9"/>
        <v>8</v>
      </c>
      <c r="U56" s="13">
        <f t="shared" si="10"/>
        <v>33</v>
      </c>
      <c r="V56" s="15"/>
      <c r="W56" s="15"/>
      <c r="AI56" s="56"/>
      <c r="AJ56" s="56"/>
    </row>
    <row r="57" spans="1:36" ht="21" customHeight="1">
      <c r="A57" s="9">
        <v>47</v>
      </c>
      <c r="B57" s="32">
        <v>40118</v>
      </c>
      <c r="C57" s="12">
        <f t="shared" si="29"/>
        <v>10510</v>
      </c>
      <c r="D57" s="54">
        <f t="shared" si="35"/>
        <v>2838</v>
      </c>
      <c r="E57" s="12">
        <f t="shared" si="0"/>
        <v>1051</v>
      </c>
      <c r="F57" s="12" t="str">
        <f t="shared" si="13"/>
        <v/>
      </c>
      <c r="G57" s="11">
        <f t="shared" si="14"/>
        <v>14399</v>
      </c>
      <c r="H57" s="12">
        <f t="shared" si="30"/>
        <v>10480</v>
      </c>
      <c r="I57" s="54">
        <f t="shared" si="36"/>
        <v>2830</v>
      </c>
      <c r="J57" s="12">
        <f t="shared" si="1"/>
        <v>1048</v>
      </c>
      <c r="K57" s="12" t="str">
        <f t="shared" si="17"/>
        <v/>
      </c>
      <c r="L57" s="53">
        <f t="shared" si="18"/>
        <v>14358</v>
      </c>
      <c r="M57" s="14">
        <f t="shared" si="2"/>
        <v>30</v>
      </c>
      <c r="N57" s="14">
        <f t="shared" si="3"/>
        <v>8</v>
      </c>
      <c r="O57" s="14">
        <f t="shared" si="4"/>
        <v>3</v>
      </c>
      <c r="P57" s="14" t="str">
        <f t="shared" si="5"/>
        <v/>
      </c>
      <c r="Q57" s="14">
        <f t="shared" si="6"/>
        <v>41</v>
      </c>
      <c r="R57" s="14">
        <f t="shared" si="7"/>
        <v>4</v>
      </c>
      <c r="S57" s="14">
        <f t="shared" si="8"/>
        <v>4</v>
      </c>
      <c r="T57" s="13">
        <f t="shared" si="9"/>
        <v>8</v>
      </c>
      <c r="U57" s="13">
        <f t="shared" si="10"/>
        <v>33</v>
      </c>
      <c r="V57" s="15"/>
      <c r="W57" s="15"/>
      <c r="AI57" s="56"/>
      <c r="AJ57" s="56"/>
    </row>
    <row r="58" spans="1:36" ht="21" customHeight="1">
      <c r="A58" s="9">
        <v>48</v>
      </c>
      <c r="B58" s="32">
        <v>40148</v>
      </c>
      <c r="C58" s="12">
        <f t="shared" si="29"/>
        <v>10510</v>
      </c>
      <c r="D58" s="54">
        <f t="shared" si="35"/>
        <v>2838</v>
      </c>
      <c r="E58" s="12">
        <f t="shared" si="0"/>
        <v>1051</v>
      </c>
      <c r="F58" s="12" t="str">
        <f t="shared" si="13"/>
        <v/>
      </c>
      <c r="G58" s="11">
        <f t="shared" si="14"/>
        <v>14399</v>
      </c>
      <c r="H58" s="12">
        <f t="shared" si="30"/>
        <v>10480</v>
      </c>
      <c r="I58" s="54">
        <f t="shared" si="36"/>
        <v>2830</v>
      </c>
      <c r="J58" s="12">
        <f t="shared" si="1"/>
        <v>1048</v>
      </c>
      <c r="K58" s="12" t="str">
        <f t="shared" si="17"/>
        <v/>
      </c>
      <c r="L58" s="53">
        <f t="shared" si="18"/>
        <v>14358</v>
      </c>
      <c r="M58" s="14">
        <f t="shared" si="2"/>
        <v>30</v>
      </c>
      <c r="N58" s="14">
        <f t="shared" si="3"/>
        <v>8</v>
      </c>
      <c r="O58" s="14">
        <f t="shared" si="4"/>
        <v>3</v>
      </c>
      <c r="P58" s="14" t="str">
        <f t="shared" si="5"/>
        <v/>
      </c>
      <c r="Q58" s="14">
        <f t="shared" si="6"/>
        <v>41</v>
      </c>
      <c r="R58" s="14">
        <f t="shared" si="7"/>
        <v>4</v>
      </c>
      <c r="S58" s="14">
        <f t="shared" si="8"/>
        <v>4</v>
      </c>
      <c r="T58" s="13">
        <f t="shared" si="9"/>
        <v>8</v>
      </c>
      <c r="U58" s="13">
        <f t="shared" si="10"/>
        <v>33</v>
      </c>
      <c r="V58" s="15"/>
      <c r="W58" s="15"/>
      <c r="AI58" s="56"/>
      <c r="AJ58" s="56"/>
    </row>
    <row r="59" spans="1:36" ht="21" customHeight="1">
      <c r="A59" s="9">
        <v>49</v>
      </c>
      <c r="B59" s="32">
        <v>40179</v>
      </c>
      <c r="C59" s="12">
        <f t="shared" si="29"/>
        <v>10510</v>
      </c>
      <c r="D59" s="54">
        <f>IF(AND($E$5=""),"",IF(AND(C59=""),"",ROUND((C59*35%),0)))</f>
        <v>3679</v>
      </c>
      <c r="E59" s="12">
        <f t="shared" si="0"/>
        <v>1051</v>
      </c>
      <c r="F59" s="12" t="str">
        <f t="shared" si="13"/>
        <v/>
      </c>
      <c r="G59" s="11">
        <f t="shared" si="14"/>
        <v>15240</v>
      </c>
      <c r="H59" s="12">
        <f t="shared" si="30"/>
        <v>10480</v>
      </c>
      <c r="I59" s="54">
        <f>IF(AND($E$5=""),"",IF(AND(H59=""),"",ROUND((H59*35%),0)))</f>
        <v>3668</v>
      </c>
      <c r="J59" s="12">
        <f t="shared" si="1"/>
        <v>1048</v>
      </c>
      <c r="K59" s="12" t="str">
        <f t="shared" si="17"/>
        <v/>
      </c>
      <c r="L59" s="53">
        <f t="shared" si="18"/>
        <v>15196</v>
      </c>
      <c r="M59" s="14">
        <f t="shared" si="2"/>
        <v>30</v>
      </c>
      <c r="N59" s="14">
        <f t="shared" si="3"/>
        <v>11</v>
      </c>
      <c r="O59" s="14">
        <f t="shared" si="4"/>
        <v>3</v>
      </c>
      <c r="P59" s="14" t="str">
        <f t="shared" si="5"/>
        <v/>
      </c>
      <c r="Q59" s="14">
        <f t="shared" si="6"/>
        <v>44</v>
      </c>
      <c r="R59" s="14">
        <f t="shared" si="7"/>
        <v>4</v>
      </c>
      <c r="S59" s="14">
        <f t="shared" si="8"/>
        <v>4</v>
      </c>
      <c r="T59" s="13">
        <f t="shared" si="9"/>
        <v>8</v>
      </c>
      <c r="U59" s="13">
        <f t="shared" si="10"/>
        <v>36</v>
      </c>
      <c r="V59" s="15"/>
      <c r="W59" s="15"/>
      <c r="AI59" s="56"/>
      <c r="AJ59" s="56"/>
    </row>
    <row r="60" spans="1:36" ht="21" customHeight="1">
      <c r="A60" s="9">
        <v>50</v>
      </c>
      <c r="B60" s="32">
        <v>40210</v>
      </c>
      <c r="C60" s="12">
        <f t="shared" si="29"/>
        <v>10510</v>
      </c>
      <c r="D60" s="54">
        <f t="shared" ref="D60:D65" si="37">IF(AND($E$5=""),"",IF(AND(C60=""),"",ROUND((C60*35%),0)))</f>
        <v>3679</v>
      </c>
      <c r="E60" s="12">
        <f t="shared" si="0"/>
        <v>1051</v>
      </c>
      <c r="F60" s="12" t="str">
        <f t="shared" si="13"/>
        <v/>
      </c>
      <c r="G60" s="11">
        <f t="shared" si="14"/>
        <v>15240</v>
      </c>
      <c r="H60" s="12">
        <f t="shared" si="30"/>
        <v>10480</v>
      </c>
      <c r="I60" s="54">
        <f t="shared" ref="I60:I65" si="38">IF(AND($E$5=""),"",IF(AND(H60=""),"",ROUND((H60*35%),0)))</f>
        <v>3668</v>
      </c>
      <c r="J60" s="12">
        <f t="shared" si="1"/>
        <v>1048</v>
      </c>
      <c r="K60" s="12" t="str">
        <f t="shared" si="17"/>
        <v/>
      </c>
      <c r="L60" s="53">
        <f t="shared" si="18"/>
        <v>15196</v>
      </c>
      <c r="M60" s="14">
        <f t="shared" si="2"/>
        <v>30</v>
      </c>
      <c r="N60" s="14">
        <f t="shared" si="3"/>
        <v>11</v>
      </c>
      <c r="O60" s="14">
        <f t="shared" si="4"/>
        <v>3</v>
      </c>
      <c r="P60" s="14" t="str">
        <f t="shared" si="5"/>
        <v/>
      </c>
      <c r="Q60" s="14">
        <f t="shared" si="6"/>
        <v>44</v>
      </c>
      <c r="R60" s="14">
        <f t="shared" si="7"/>
        <v>4</v>
      </c>
      <c r="S60" s="14">
        <f t="shared" si="8"/>
        <v>4</v>
      </c>
      <c r="T60" s="13">
        <f t="shared" si="9"/>
        <v>8</v>
      </c>
      <c r="U60" s="13">
        <f t="shared" si="10"/>
        <v>36</v>
      </c>
      <c r="V60" s="15"/>
      <c r="W60" s="15"/>
      <c r="AI60" s="56"/>
      <c r="AJ60" s="56"/>
    </row>
    <row r="61" spans="1:36" ht="21" customHeight="1">
      <c r="A61" s="9">
        <v>51</v>
      </c>
      <c r="B61" s="32">
        <v>40238</v>
      </c>
      <c r="C61" s="12">
        <f t="shared" si="29"/>
        <v>10510</v>
      </c>
      <c r="D61" s="54">
        <f t="shared" si="37"/>
        <v>3679</v>
      </c>
      <c r="E61" s="12">
        <f t="shared" si="0"/>
        <v>1051</v>
      </c>
      <c r="F61" s="12" t="str">
        <f t="shared" si="13"/>
        <v/>
      </c>
      <c r="G61" s="11">
        <f t="shared" si="14"/>
        <v>15240</v>
      </c>
      <c r="H61" s="12">
        <f t="shared" si="30"/>
        <v>10480</v>
      </c>
      <c r="I61" s="54">
        <f t="shared" si="38"/>
        <v>3668</v>
      </c>
      <c r="J61" s="12">
        <f t="shared" si="1"/>
        <v>1048</v>
      </c>
      <c r="K61" s="12" t="str">
        <f t="shared" si="17"/>
        <v/>
      </c>
      <c r="L61" s="53">
        <f t="shared" si="18"/>
        <v>15196</v>
      </c>
      <c r="M61" s="14">
        <f t="shared" si="2"/>
        <v>30</v>
      </c>
      <c r="N61" s="14">
        <f t="shared" si="3"/>
        <v>11</v>
      </c>
      <c r="O61" s="14">
        <f t="shared" si="4"/>
        <v>3</v>
      </c>
      <c r="P61" s="14" t="str">
        <f t="shared" si="5"/>
        <v/>
      </c>
      <c r="Q61" s="14">
        <f t="shared" si="6"/>
        <v>44</v>
      </c>
      <c r="R61" s="14">
        <f t="shared" si="7"/>
        <v>4</v>
      </c>
      <c r="S61" s="14">
        <f t="shared" si="8"/>
        <v>4</v>
      </c>
      <c r="T61" s="13">
        <f t="shared" si="9"/>
        <v>8</v>
      </c>
      <c r="U61" s="13">
        <f t="shared" si="10"/>
        <v>36</v>
      </c>
      <c r="V61" s="15"/>
      <c r="W61" s="15"/>
      <c r="AI61" s="56"/>
      <c r="AJ61" s="56"/>
    </row>
    <row r="62" spans="1:36" ht="21" customHeight="1">
      <c r="A62" s="9">
        <v>52</v>
      </c>
      <c r="B62" s="32" t="s">
        <v>40</v>
      </c>
      <c r="C62" s="10"/>
      <c r="D62" s="54" t="str">
        <f t="shared" si="37"/>
        <v/>
      </c>
      <c r="E62" s="12" t="str">
        <f t="shared" si="0"/>
        <v/>
      </c>
      <c r="F62" s="12" t="str">
        <f t="shared" si="13"/>
        <v/>
      </c>
      <c r="G62" s="11" t="str">
        <f t="shared" si="14"/>
        <v/>
      </c>
      <c r="H62" s="10"/>
      <c r="I62" s="54" t="str">
        <f t="shared" si="38"/>
        <v/>
      </c>
      <c r="J62" s="12" t="str">
        <f t="shared" si="1"/>
        <v/>
      </c>
      <c r="K62" s="12" t="str">
        <f t="shared" si="17"/>
        <v/>
      </c>
      <c r="L62" s="53" t="str">
        <f t="shared" si="18"/>
        <v/>
      </c>
      <c r="M62" s="14" t="str">
        <f t="shared" si="2"/>
        <v/>
      </c>
      <c r="N62" s="14" t="str">
        <f t="shared" si="3"/>
        <v/>
      </c>
      <c r="O62" s="14" t="str">
        <f t="shared" si="4"/>
        <v/>
      </c>
      <c r="P62" s="14" t="str">
        <f t="shared" si="5"/>
        <v/>
      </c>
      <c r="Q62" s="14" t="str">
        <f t="shared" si="6"/>
        <v/>
      </c>
      <c r="R62" s="14" t="str">
        <f t="shared" si="7"/>
        <v/>
      </c>
      <c r="S62" s="14" t="str">
        <f t="shared" si="8"/>
        <v/>
      </c>
      <c r="T62" s="13" t="str">
        <f t="shared" si="9"/>
        <v/>
      </c>
      <c r="U62" s="13" t="str">
        <f t="shared" si="10"/>
        <v/>
      </c>
      <c r="V62" s="15"/>
      <c r="W62" s="15"/>
      <c r="AI62" s="56"/>
      <c r="AJ62" s="56"/>
    </row>
    <row r="63" spans="1:36" ht="21" customHeight="1">
      <c r="A63" s="9">
        <v>53</v>
      </c>
      <c r="B63" s="32">
        <v>40269</v>
      </c>
      <c r="C63" s="12">
        <f>IF(AND($E$5=""),"",IF(AND(C61=""),"",C61))</f>
        <v>10510</v>
      </c>
      <c r="D63" s="54">
        <f t="shared" si="37"/>
        <v>3679</v>
      </c>
      <c r="E63" s="12">
        <f t="shared" si="0"/>
        <v>1051</v>
      </c>
      <c r="F63" s="12" t="str">
        <f t="shared" si="13"/>
        <v/>
      </c>
      <c r="G63" s="11">
        <f t="shared" si="14"/>
        <v>15240</v>
      </c>
      <c r="H63" s="12">
        <f>IF(AND($E$5=""),"",IF(AND(H61=""),"",H61))</f>
        <v>10480</v>
      </c>
      <c r="I63" s="54">
        <f t="shared" si="38"/>
        <v>3668</v>
      </c>
      <c r="J63" s="12">
        <f t="shared" si="1"/>
        <v>1048</v>
      </c>
      <c r="K63" s="12" t="str">
        <f t="shared" si="17"/>
        <v/>
      </c>
      <c r="L63" s="53">
        <f t="shared" si="18"/>
        <v>15196</v>
      </c>
      <c r="M63" s="14">
        <f t="shared" si="2"/>
        <v>30</v>
      </c>
      <c r="N63" s="14">
        <f t="shared" si="3"/>
        <v>11</v>
      </c>
      <c r="O63" s="14">
        <f t="shared" si="4"/>
        <v>3</v>
      </c>
      <c r="P63" s="14" t="str">
        <f t="shared" si="5"/>
        <v/>
      </c>
      <c r="Q63" s="14">
        <f t="shared" si="6"/>
        <v>44</v>
      </c>
      <c r="R63" s="14">
        <f t="shared" si="7"/>
        <v>4</v>
      </c>
      <c r="S63" s="14">
        <f t="shared" si="8"/>
        <v>4</v>
      </c>
      <c r="T63" s="13">
        <f t="shared" si="9"/>
        <v>8</v>
      </c>
      <c r="U63" s="13">
        <f t="shared" si="10"/>
        <v>36</v>
      </c>
      <c r="V63" s="15"/>
      <c r="W63" s="15"/>
      <c r="AI63" s="56"/>
      <c r="AJ63" s="56"/>
    </row>
    <row r="64" spans="1:36" ht="21" customHeight="1">
      <c r="A64" s="9">
        <v>54</v>
      </c>
      <c r="B64" s="32">
        <v>40299</v>
      </c>
      <c r="C64" s="12">
        <f t="shared" si="29"/>
        <v>10510</v>
      </c>
      <c r="D64" s="54">
        <f t="shared" si="37"/>
        <v>3679</v>
      </c>
      <c r="E64" s="12">
        <f t="shared" si="0"/>
        <v>1051</v>
      </c>
      <c r="F64" s="12" t="str">
        <f t="shared" si="13"/>
        <v/>
      </c>
      <c r="G64" s="11">
        <f t="shared" si="14"/>
        <v>15240</v>
      </c>
      <c r="H64" s="12">
        <f t="shared" si="30"/>
        <v>10480</v>
      </c>
      <c r="I64" s="54">
        <f t="shared" si="38"/>
        <v>3668</v>
      </c>
      <c r="J64" s="12">
        <f t="shared" si="1"/>
        <v>1048</v>
      </c>
      <c r="K64" s="12" t="str">
        <f t="shared" si="17"/>
        <v/>
      </c>
      <c r="L64" s="53">
        <f t="shared" si="18"/>
        <v>15196</v>
      </c>
      <c r="M64" s="14">
        <f t="shared" si="2"/>
        <v>30</v>
      </c>
      <c r="N64" s="14">
        <f t="shared" si="3"/>
        <v>11</v>
      </c>
      <c r="O64" s="14">
        <f t="shared" si="4"/>
        <v>3</v>
      </c>
      <c r="P64" s="14" t="str">
        <f t="shared" si="5"/>
        <v/>
      </c>
      <c r="Q64" s="14">
        <f t="shared" si="6"/>
        <v>44</v>
      </c>
      <c r="R64" s="14">
        <f t="shared" si="7"/>
        <v>4</v>
      </c>
      <c r="S64" s="14">
        <f t="shared" si="8"/>
        <v>4</v>
      </c>
      <c r="T64" s="13">
        <f t="shared" si="9"/>
        <v>8</v>
      </c>
      <c r="U64" s="13">
        <f t="shared" si="10"/>
        <v>36</v>
      </c>
      <c r="V64" s="15"/>
      <c r="W64" s="15"/>
      <c r="AI64" s="56"/>
      <c r="AJ64" s="56"/>
    </row>
    <row r="65" spans="1:36" ht="21" customHeight="1">
      <c r="A65" s="9">
        <v>55</v>
      </c>
      <c r="B65" s="32">
        <v>40330</v>
      </c>
      <c r="C65" s="12">
        <f t="shared" si="29"/>
        <v>10510</v>
      </c>
      <c r="D65" s="54">
        <f t="shared" si="37"/>
        <v>3679</v>
      </c>
      <c r="E65" s="12">
        <f t="shared" si="0"/>
        <v>1051</v>
      </c>
      <c r="F65" s="12" t="str">
        <f t="shared" si="13"/>
        <v/>
      </c>
      <c r="G65" s="11">
        <f t="shared" si="14"/>
        <v>15240</v>
      </c>
      <c r="H65" s="12">
        <f t="shared" si="30"/>
        <v>10480</v>
      </c>
      <c r="I65" s="54">
        <f t="shared" si="38"/>
        <v>3668</v>
      </c>
      <c r="J65" s="12">
        <f t="shared" si="1"/>
        <v>1048</v>
      </c>
      <c r="K65" s="12" t="str">
        <f t="shared" si="17"/>
        <v/>
      </c>
      <c r="L65" s="53">
        <f t="shared" si="18"/>
        <v>15196</v>
      </c>
      <c r="M65" s="14">
        <f t="shared" si="2"/>
        <v>30</v>
      </c>
      <c r="N65" s="14">
        <f t="shared" si="3"/>
        <v>11</v>
      </c>
      <c r="O65" s="14">
        <f t="shared" si="4"/>
        <v>3</v>
      </c>
      <c r="P65" s="14" t="str">
        <f t="shared" si="5"/>
        <v/>
      </c>
      <c r="Q65" s="14">
        <f t="shared" si="6"/>
        <v>44</v>
      </c>
      <c r="R65" s="14">
        <f t="shared" si="7"/>
        <v>4</v>
      </c>
      <c r="S65" s="14">
        <f t="shared" si="8"/>
        <v>4</v>
      </c>
      <c r="T65" s="13">
        <f t="shared" si="9"/>
        <v>8</v>
      </c>
      <c r="U65" s="13">
        <f t="shared" si="10"/>
        <v>36</v>
      </c>
      <c r="V65" s="15"/>
      <c r="W65" s="15"/>
      <c r="AI65" s="56"/>
      <c r="AJ65" s="56"/>
    </row>
    <row r="66" spans="1:36" ht="21" customHeight="1">
      <c r="A66" s="9">
        <v>56</v>
      </c>
      <c r="B66" s="32">
        <v>40360</v>
      </c>
      <c r="C66" s="12">
        <f>IF(AND($E$5=""),"",IF(AND(C65=""),"",ROUNDUP(ROUND(C65*3%,0),-1)+C65))</f>
        <v>10830</v>
      </c>
      <c r="D66" s="54">
        <f>IF(AND($E$5=""),"",IF(AND(C66=""),"",ROUND((C66*45%),0)))</f>
        <v>4874</v>
      </c>
      <c r="E66" s="12">
        <f t="shared" si="0"/>
        <v>1083</v>
      </c>
      <c r="F66" s="12" t="str">
        <f t="shared" si="13"/>
        <v/>
      </c>
      <c r="G66" s="11">
        <f t="shared" si="14"/>
        <v>16787</v>
      </c>
      <c r="H66" s="12">
        <f>IF(AND($E$5=""),"",IF(AND(H65=""),"",ROUNDUP(ROUND(H65*3%,0),-1)+H65))</f>
        <v>10800</v>
      </c>
      <c r="I66" s="54">
        <f>IF(AND($E$5=""),"",IF(AND(H66=""),"",ROUND((H66*45%),0)))</f>
        <v>4860</v>
      </c>
      <c r="J66" s="12">
        <f t="shared" si="1"/>
        <v>1080</v>
      </c>
      <c r="K66" s="12" t="str">
        <f t="shared" si="17"/>
        <v/>
      </c>
      <c r="L66" s="53">
        <f t="shared" si="18"/>
        <v>16740</v>
      </c>
      <c r="M66" s="14">
        <f t="shared" si="2"/>
        <v>30</v>
      </c>
      <c r="N66" s="14">
        <f t="shared" si="3"/>
        <v>14</v>
      </c>
      <c r="O66" s="14">
        <f t="shared" si="4"/>
        <v>3</v>
      </c>
      <c r="P66" s="14" t="str">
        <f t="shared" si="5"/>
        <v/>
      </c>
      <c r="Q66" s="14">
        <f t="shared" si="6"/>
        <v>47</v>
      </c>
      <c r="R66" s="14">
        <f t="shared" si="7"/>
        <v>5</v>
      </c>
      <c r="S66" s="14">
        <f t="shared" si="8"/>
        <v>5</v>
      </c>
      <c r="T66" s="13">
        <f t="shared" si="9"/>
        <v>10</v>
      </c>
      <c r="U66" s="13">
        <f t="shared" si="10"/>
        <v>37</v>
      </c>
      <c r="V66" s="15"/>
      <c r="W66" s="15"/>
      <c r="AI66" s="56"/>
      <c r="AJ66" s="56"/>
    </row>
    <row r="67" spans="1:36" ht="21" customHeight="1">
      <c r="A67" s="9">
        <v>57</v>
      </c>
      <c r="B67" s="32">
        <v>40391</v>
      </c>
      <c r="C67" s="12">
        <f t="shared" si="29"/>
        <v>10830</v>
      </c>
      <c r="D67" s="54">
        <f t="shared" ref="D67:D71" si="39">IF(AND($E$5=""),"",IF(AND(C67=""),"",ROUND((C67*45%),0)))</f>
        <v>4874</v>
      </c>
      <c r="E67" s="12">
        <f t="shared" si="0"/>
        <v>1083</v>
      </c>
      <c r="F67" s="12" t="str">
        <f t="shared" si="13"/>
        <v/>
      </c>
      <c r="G67" s="11">
        <f t="shared" si="14"/>
        <v>16787</v>
      </c>
      <c r="H67" s="12">
        <f t="shared" si="30"/>
        <v>10800</v>
      </c>
      <c r="I67" s="54">
        <f t="shared" ref="I67:I71" si="40">IF(AND($E$5=""),"",IF(AND(H67=""),"",ROUND((H67*45%),0)))</f>
        <v>4860</v>
      </c>
      <c r="J67" s="12">
        <f t="shared" si="1"/>
        <v>1080</v>
      </c>
      <c r="K67" s="12" t="str">
        <f t="shared" si="17"/>
        <v/>
      </c>
      <c r="L67" s="53">
        <f t="shared" si="18"/>
        <v>16740</v>
      </c>
      <c r="M67" s="14">
        <f t="shared" si="2"/>
        <v>30</v>
      </c>
      <c r="N67" s="14">
        <f t="shared" si="3"/>
        <v>14</v>
      </c>
      <c r="O67" s="14">
        <f t="shared" si="4"/>
        <v>3</v>
      </c>
      <c r="P67" s="14" t="str">
        <f t="shared" si="5"/>
        <v/>
      </c>
      <c r="Q67" s="14">
        <f t="shared" si="6"/>
        <v>47</v>
      </c>
      <c r="R67" s="14">
        <f t="shared" si="7"/>
        <v>5</v>
      </c>
      <c r="S67" s="14">
        <f t="shared" si="8"/>
        <v>5</v>
      </c>
      <c r="T67" s="13">
        <f t="shared" si="9"/>
        <v>10</v>
      </c>
      <c r="U67" s="13">
        <f t="shared" si="10"/>
        <v>37</v>
      </c>
      <c r="V67" s="15"/>
      <c r="W67" s="15"/>
      <c r="AI67" s="56"/>
      <c r="AJ67" s="56"/>
    </row>
    <row r="68" spans="1:36" ht="21" customHeight="1">
      <c r="A68" s="9">
        <v>58</v>
      </c>
      <c r="B68" s="32">
        <v>40422</v>
      </c>
      <c r="C68" s="12">
        <f t="shared" si="29"/>
        <v>10830</v>
      </c>
      <c r="D68" s="54">
        <f t="shared" si="39"/>
        <v>4874</v>
      </c>
      <c r="E68" s="12">
        <f t="shared" si="0"/>
        <v>1083</v>
      </c>
      <c r="F68" s="12" t="str">
        <f t="shared" si="13"/>
        <v/>
      </c>
      <c r="G68" s="11">
        <f t="shared" si="14"/>
        <v>16787</v>
      </c>
      <c r="H68" s="12">
        <f t="shared" si="30"/>
        <v>10800</v>
      </c>
      <c r="I68" s="54">
        <f t="shared" si="40"/>
        <v>4860</v>
      </c>
      <c r="J68" s="12">
        <f t="shared" si="1"/>
        <v>1080</v>
      </c>
      <c r="K68" s="12" t="str">
        <f t="shared" si="17"/>
        <v/>
      </c>
      <c r="L68" s="53">
        <f t="shared" si="18"/>
        <v>16740</v>
      </c>
      <c r="M68" s="14">
        <f t="shared" si="2"/>
        <v>30</v>
      </c>
      <c r="N68" s="14">
        <f t="shared" si="3"/>
        <v>14</v>
      </c>
      <c r="O68" s="14">
        <f t="shared" si="4"/>
        <v>3</v>
      </c>
      <c r="P68" s="14" t="str">
        <f t="shared" si="5"/>
        <v/>
      </c>
      <c r="Q68" s="14">
        <f t="shared" si="6"/>
        <v>47</v>
      </c>
      <c r="R68" s="14">
        <f t="shared" si="7"/>
        <v>5</v>
      </c>
      <c r="S68" s="14">
        <f t="shared" si="8"/>
        <v>5</v>
      </c>
      <c r="T68" s="13">
        <f t="shared" si="9"/>
        <v>10</v>
      </c>
      <c r="U68" s="13">
        <f t="shared" si="10"/>
        <v>37</v>
      </c>
      <c r="V68" s="15"/>
      <c r="W68" s="15"/>
      <c r="AI68" s="56"/>
      <c r="AJ68" s="56"/>
    </row>
    <row r="69" spans="1:36" ht="21" customHeight="1">
      <c r="A69" s="9">
        <v>59</v>
      </c>
      <c r="B69" s="32">
        <v>40452</v>
      </c>
      <c r="C69" s="12">
        <f t="shared" si="29"/>
        <v>10830</v>
      </c>
      <c r="D69" s="54">
        <f t="shared" si="39"/>
        <v>4874</v>
      </c>
      <c r="E69" s="12">
        <f t="shared" si="0"/>
        <v>1083</v>
      </c>
      <c r="F69" s="12" t="str">
        <f t="shared" si="13"/>
        <v/>
      </c>
      <c r="G69" s="11">
        <f t="shared" si="14"/>
        <v>16787</v>
      </c>
      <c r="H69" s="12">
        <f t="shared" si="30"/>
        <v>10800</v>
      </c>
      <c r="I69" s="54">
        <f t="shared" si="40"/>
        <v>4860</v>
      </c>
      <c r="J69" s="12">
        <f t="shared" si="1"/>
        <v>1080</v>
      </c>
      <c r="K69" s="12" t="str">
        <f t="shared" si="17"/>
        <v/>
      </c>
      <c r="L69" s="53">
        <f t="shared" si="18"/>
        <v>16740</v>
      </c>
      <c r="M69" s="14">
        <f t="shared" si="2"/>
        <v>30</v>
      </c>
      <c r="N69" s="14">
        <f t="shared" si="3"/>
        <v>14</v>
      </c>
      <c r="O69" s="14">
        <f t="shared" si="4"/>
        <v>3</v>
      </c>
      <c r="P69" s="14" t="str">
        <f t="shared" si="5"/>
        <v/>
      </c>
      <c r="Q69" s="14">
        <f t="shared" si="6"/>
        <v>47</v>
      </c>
      <c r="R69" s="14">
        <f t="shared" si="7"/>
        <v>5</v>
      </c>
      <c r="S69" s="14">
        <f t="shared" si="8"/>
        <v>5</v>
      </c>
      <c r="T69" s="13">
        <f t="shared" si="9"/>
        <v>10</v>
      </c>
      <c r="U69" s="13">
        <f t="shared" si="10"/>
        <v>37</v>
      </c>
      <c r="V69" s="15"/>
      <c r="W69" s="15"/>
      <c r="AI69" s="56"/>
      <c r="AJ69" s="56"/>
    </row>
    <row r="70" spans="1:36" ht="21" customHeight="1">
      <c r="A70" s="9">
        <v>60</v>
      </c>
      <c r="B70" s="32">
        <v>40483</v>
      </c>
      <c r="C70" s="12">
        <f t="shared" si="29"/>
        <v>10830</v>
      </c>
      <c r="D70" s="54">
        <f t="shared" si="39"/>
        <v>4874</v>
      </c>
      <c r="E70" s="12">
        <f t="shared" si="0"/>
        <v>1083</v>
      </c>
      <c r="F70" s="12" t="str">
        <f t="shared" si="13"/>
        <v/>
      </c>
      <c r="G70" s="11">
        <f t="shared" si="14"/>
        <v>16787</v>
      </c>
      <c r="H70" s="12">
        <f t="shared" si="30"/>
        <v>10800</v>
      </c>
      <c r="I70" s="54">
        <f t="shared" si="40"/>
        <v>4860</v>
      </c>
      <c r="J70" s="12">
        <f t="shared" si="1"/>
        <v>1080</v>
      </c>
      <c r="K70" s="12" t="str">
        <f t="shared" si="17"/>
        <v/>
      </c>
      <c r="L70" s="53">
        <f t="shared" si="18"/>
        <v>16740</v>
      </c>
      <c r="M70" s="14">
        <f t="shared" si="2"/>
        <v>30</v>
      </c>
      <c r="N70" s="14">
        <f t="shared" si="3"/>
        <v>14</v>
      </c>
      <c r="O70" s="14">
        <f t="shared" si="4"/>
        <v>3</v>
      </c>
      <c r="P70" s="14" t="str">
        <f t="shared" si="5"/>
        <v/>
      </c>
      <c r="Q70" s="14">
        <f t="shared" si="6"/>
        <v>47</v>
      </c>
      <c r="R70" s="14">
        <f t="shared" si="7"/>
        <v>5</v>
      </c>
      <c r="S70" s="14">
        <f t="shared" si="8"/>
        <v>5</v>
      </c>
      <c r="T70" s="13">
        <f t="shared" si="9"/>
        <v>10</v>
      </c>
      <c r="U70" s="13">
        <f t="shared" si="10"/>
        <v>37</v>
      </c>
      <c r="V70" s="15"/>
      <c r="W70" s="15"/>
      <c r="AI70" s="56"/>
      <c r="AJ70" s="56"/>
    </row>
    <row r="71" spans="1:36" ht="21" customHeight="1">
      <c r="A71" s="9">
        <v>61</v>
      </c>
      <c r="B71" s="32">
        <v>40513</v>
      </c>
      <c r="C71" s="12">
        <f t="shared" si="29"/>
        <v>10830</v>
      </c>
      <c r="D71" s="54">
        <f t="shared" si="39"/>
        <v>4874</v>
      </c>
      <c r="E71" s="12">
        <f t="shared" si="0"/>
        <v>1083</v>
      </c>
      <c r="F71" s="12" t="str">
        <f t="shared" si="13"/>
        <v/>
      </c>
      <c r="G71" s="11">
        <f t="shared" si="14"/>
        <v>16787</v>
      </c>
      <c r="H71" s="12">
        <f t="shared" si="30"/>
        <v>10800</v>
      </c>
      <c r="I71" s="54">
        <f t="shared" si="40"/>
        <v>4860</v>
      </c>
      <c r="J71" s="12">
        <f t="shared" si="1"/>
        <v>1080</v>
      </c>
      <c r="K71" s="12" t="str">
        <f t="shared" si="17"/>
        <v/>
      </c>
      <c r="L71" s="53">
        <f t="shared" si="18"/>
        <v>16740</v>
      </c>
      <c r="M71" s="14">
        <f t="shared" si="2"/>
        <v>30</v>
      </c>
      <c r="N71" s="14">
        <f t="shared" si="3"/>
        <v>14</v>
      </c>
      <c r="O71" s="14">
        <f t="shared" si="4"/>
        <v>3</v>
      </c>
      <c r="P71" s="14" t="str">
        <f t="shared" si="5"/>
        <v/>
      </c>
      <c r="Q71" s="14">
        <f t="shared" si="6"/>
        <v>47</v>
      </c>
      <c r="R71" s="14">
        <f t="shared" si="7"/>
        <v>5</v>
      </c>
      <c r="S71" s="14">
        <f t="shared" si="8"/>
        <v>5</v>
      </c>
      <c r="T71" s="13">
        <f t="shared" si="9"/>
        <v>10</v>
      </c>
      <c r="U71" s="13">
        <f t="shared" si="10"/>
        <v>37</v>
      </c>
      <c r="V71" s="15"/>
      <c r="W71" s="15"/>
      <c r="AI71" s="56"/>
      <c r="AJ71" s="56"/>
    </row>
    <row r="72" spans="1:36" ht="21" customHeight="1">
      <c r="A72" s="9">
        <v>62</v>
      </c>
      <c r="B72" s="32">
        <v>40544</v>
      </c>
      <c r="C72" s="12">
        <f t="shared" si="29"/>
        <v>10830</v>
      </c>
      <c r="D72" s="54">
        <f>IF(AND($E$5=""),"",IF(AND(C72=""),"",ROUND((C72*51%),0)))</f>
        <v>5523</v>
      </c>
      <c r="E72" s="12">
        <f t="shared" si="0"/>
        <v>1083</v>
      </c>
      <c r="F72" s="12" t="str">
        <f t="shared" si="13"/>
        <v/>
      </c>
      <c r="G72" s="11">
        <f t="shared" si="14"/>
        <v>17436</v>
      </c>
      <c r="H72" s="12">
        <f t="shared" si="30"/>
        <v>10800</v>
      </c>
      <c r="I72" s="54">
        <f>IF(AND($E$5=""),"",IF(AND(H72=""),"",ROUND((H72*51%),0)))</f>
        <v>5508</v>
      </c>
      <c r="J72" s="12">
        <f t="shared" si="1"/>
        <v>1080</v>
      </c>
      <c r="K72" s="12" t="str">
        <f t="shared" si="17"/>
        <v/>
      </c>
      <c r="L72" s="53">
        <f t="shared" si="18"/>
        <v>17388</v>
      </c>
      <c r="M72" s="14">
        <f t="shared" si="2"/>
        <v>30</v>
      </c>
      <c r="N72" s="14">
        <f t="shared" si="3"/>
        <v>15</v>
      </c>
      <c r="O72" s="14">
        <f t="shared" si="4"/>
        <v>3</v>
      </c>
      <c r="P72" s="14" t="str">
        <f t="shared" si="5"/>
        <v/>
      </c>
      <c r="Q72" s="14">
        <f t="shared" si="6"/>
        <v>48</v>
      </c>
      <c r="R72" s="14">
        <f t="shared" si="7"/>
        <v>5</v>
      </c>
      <c r="S72" s="14">
        <f t="shared" si="8"/>
        <v>5</v>
      </c>
      <c r="T72" s="13">
        <f t="shared" si="9"/>
        <v>10</v>
      </c>
      <c r="U72" s="13">
        <f t="shared" si="10"/>
        <v>38</v>
      </c>
      <c r="V72" s="15"/>
      <c r="W72" s="15"/>
      <c r="AI72" s="56"/>
      <c r="AJ72" s="56"/>
    </row>
    <row r="73" spans="1:36" ht="21" customHeight="1">
      <c r="A73" s="9">
        <v>63</v>
      </c>
      <c r="B73" s="32">
        <v>40575</v>
      </c>
      <c r="C73" s="12">
        <f t="shared" si="29"/>
        <v>10830</v>
      </c>
      <c r="D73" s="54">
        <f t="shared" ref="D73:D78" si="41">IF(AND($E$5=""),"",IF(AND(C73=""),"",ROUND((C73*51%),0)))</f>
        <v>5523</v>
      </c>
      <c r="E73" s="12">
        <f t="shared" si="0"/>
        <v>1083</v>
      </c>
      <c r="F73" s="12" t="str">
        <f t="shared" si="13"/>
        <v/>
      </c>
      <c r="G73" s="11">
        <f t="shared" si="14"/>
        <v>17436</v>
      </c>
      <c r="H73" s="12">
        <f t="shared" si="30"/>
        <v>10800</v>
      </c>
      <c r="I73" s="54">
        <f t="shared" ref="I73:I78" si="42">IF(AND($E$5=""),"",IF(AND(H73=""),"",ROUND((H73*51%),0)))</f>
        <v>5508</v>
      </c>
      <c r="J73" s="12">
        <f t="shared" si="1"/>
        <v>1080</v>
      </c>
      <c r="K73" s="12" t="str">
        <f t="shared" si="17"/>
        <v/>
      </c>
      <c r="L73" s="53">
        <f t="shared" si="18"/>
        <v>17388</v>
      </c>
      <c r="M73" s="14">
        <f t="shared" si="2"/>
        <v>30</v>
      </c>
      <c r="N73" s="14">
        <f t="shared" si="3"/>
        <v>15</v>
      </c>
      <c r="O73" s="14">
        <f t="shared" si="4"/>
        <v>3</v>
      </c>
      <c r="P73" s="14" t="str">
        <f t="shared" si="5"/>
        <v/>
      </c>
      <c r="Q73" s="14">
        <f t="shared" si="6"/>
        <v>48</v>
      </c>
      <c r="R73" s="14">
        <f t="shared" si="7"/>
        <v>5</v>
      </c>
      <c r="S73" s="14">
        <f t="shared" si="8"/>
        <v>5</v>
      </c>
      <c r="T73" s="13">
        <f t="shared" si="9"/>
        <v>10</v>
      </c>
      <c r="U73" s="13">
        <f t="shared" si="10"/>
        <v>38</v>
      </c>
      <c r="V73" s="15"/>
      <c r="W73" s="15"/>
      <c r="AI73" s="56"/>
      <c r="AJ73" s="56"/>
    </row>
    <row r="74" spans="1:36" ht="21" customHeight="1">
      <c r="A74" s="9">
        <v>64</v>
      </c>
      <c r="B74" s="32">
        <v>40603</v>
      </c>
      <c r="C74" s="12">
        <f t="shared" si="29"/>
        <v>10830</v>
      </c>
      <c r="D74" s="54">
        <f t="shared" si="41"/>
        <v>5523</v>
      </c>
      <c r="E74" s="12">
        <f t="shared" si="0"/>
        <v>1083</v>
      </c>
      <c r="F74" s="12" t="str">
        <f t="shared" si="13"/>
        <v/>
      </c>
      <c r="G74" s="11">
        <f t="shared" si="14"/>
        <v>17436</v>
      </c>
      <c r="H74" s="12">
        <f t="shared" si="30"/>
        <v>10800</v>
      </c>
      <c r="I74" s="54">
        <f t="shared" si="42"/>
        <v>5508</v>
      </c>
      <c r="J74" s="12">
        <f t="shared" si="1"/>
        <v>1080</v>
      </c>
      <c r="K74" s="12" t="str">
        <f t="shared" si="17"/>
        <v/>
      </c>
      <c r="L74" s="53">
        <f t="shared" si="18"/>
        <v>17388</v>
      </c>
      <c r="M74" s="14">
        <f t="shared" si="2"/>
        <v>30</v>
      </c>
      <c r="N74" s="14">
        <f t="shared" si="3"/>
        <v>15</v>
      </c>
      <c r="O74" s="14">
        <f t="shared" si="4"/>
        <v>3</v>
      </c>
      <c r="P74" s="14" t="str">
        <f t="shared" si="5"/>
        <v/>
      </c>
      <c r="Q74" s="14">
        <f t="shared" si="6"/>
        <v>48</v>
      </c>
      <c r="R74" s="14">
        <f t="shared" si="7"/>
        <v>5</v>
      </c>
      <c r="S74" s="14">
        <f t="shared" si="8"/>
        <v>5</v>
      </c>
      <c r="T74" s="13">
        <f t="shared" si="9"/>
        <v>10</v>
      </c>
      <c r="U74" s="13">
        <f t="shared" si="10"/>
        <v>38</v>
      </c>
      <c r="V74" s="15"/>
      <c r="W74" s="15"/>
      <c r="AI74" s="56"/>
      <c r="AJ74" s="56"/>
    </row>
    <row r="75" spans="1:36" ht="21" customHeight="1">
      <c r="A75" s="9">
        <v>65</v>
      </c>
      <c r="B75" s="32" t="s">
        <v>40</v>
      </c>
      <c r="C75" s="10"/>
      <c r="D75" s="54" t="str">
        <f t="shared" si="41"/>
        <v/>
      </c>
      <c r="E75" s="12" t="str">
        <f t="shared" si="0"/>
        <v/>
      </c>
      <c r="F75" s="12" t="str">
        <f t="shared" si="13"/>
        <v/>
      </c>
      <c r="G75" s="11" t="str">
        <f t="shared" si="14"/>
        <v/>
      </c>
      <c r="H75" s="10"/>
      <c r="I75" s="54" t="str">
        <f t="shared" si="42"/>
        <v/>
      </c>
      <c r="J75" s="12" t="str">
        <f t="shared" si="1"/>
        <v/>
      </c>
      <c r="K75" s="12" t="str">
        <f t="shared" si="17"/>
        <v/>
      </c>
      <c r="L75" s="53" t="str">
        <f t="shared" si="18"/>
        <v/>
      </c>
      <c r="M75" s="14" t="str">
        <f t="shared" si="2"/>
        <v/>
      </c>
      <c r="N75" s="14" t="str">
        <f t="shared" si="3"/>
        <v/>
      </c>
      <c r="O75" s="14" t="str">
        <f t="shared" si="4"/>
        <v/>
      </c>
      <c r="P75" s="14" t="str">
        <f t="shared" si="5"/>
        <v/>
      </c>
      <c r="Q75" s="14" t="str">
        <f t="shared" si="6"/>
        <v/>
      </c>
      <c r="R75" s="14" t="str">
        <f t="shared" si="7"/>
        <v/>
      </c>
      <c r="S75" s="14" t="str">
        <f t="shared" si="8"/>
        <v/>
      </c>
      <c r="T75" s="13" t="str">
        <f t="shared" si="9"/>
        <v/>
      </c>
      <c r="U75" s="13" t="str">
        <f t="shared" si="10"/>
        <v/>
      </c>
      <c r="V75" s="15"/>
      <c r="W75" s="15"/>
      <c r="AI75" s="56"/>
      <c r="AJ75" s="56"/>
    </row>
    <row r="76" spans="1:36" ht="21" customHeight="1">
      <c r="A76" s="9">
        <v>66</v>
      </c>
      <c r="B76" s="32">
        <v>40634</v>
      </c>
      <c r="C76" s="12">
        <f>IF(AND($E$5=""),"",IF(AND(C74=""),"",C74))</f>
        <v>10830</v>
      </c>
      <c r="D76" s="54">
        <f t="shared" si="41"/>
        <v>5523</v>
      </c>
      <c r="E76" s="12">
        <f t="shared" ref="E76:E139" si="43">IF(AND($E$5=""),"",IF(AND(C76=""),"",ROUND((C76*10%),0)))</f>
        <v>1083</v>
      </c>
      <c r="F76" s="12" t="str">
        <f t="shared" si="13"/>
        <v/>
      </c>
      <c r="G76" s="11">
        <f t="shared" si="14"/>
        <v>17436</v>
      </c>
      <c r="H76" s="12">
        <f>IF(AND($E$5=""),"",IF(AND(H74=""),"",H74))</f>
        <v>10800</v>
      </c>
      <c r="I76" s="54">
        <f t="shared" si="42"/>
        <v>5508</v>
      </c>
      <c r="J76" s="12">
        <f t="shared" ref="J76:J139" si="44">IF(AND($E$5=""),"",IF(AND(H76=""),"",ROUND((H76*10%),0)))</f>
        <v>1080</v>
      </c>
      <c r="K76" s="12" t="str">
        <f t="shared" si="17"/>
        <v/>
      </c>
      <c r="L76" s="53">
        <f t="shared" si="18"/>
        <v>17388</v>
      </c>
      <c r="M76" s="14">
        <f t="shared" ref="M76:M139" si="45">IF(AND(C76=""),"",IF(AND(H76=""),"",C76-H76))</f>
        <v>30</v>
      </c>
      <c r="N76" s="14">
        <f t="shared" ref="N76:N139" si="46">IF(AND(D76=""),"",IF(AND(I76=""),"",D76-I76))</f>
        <v>15</v>
      </c>
      <c r="O76" s="14">
        <f t="shared" ref="O76:O139" si="47">IF(AND(E76=""),"",IF(AND(J76=""),"",E76-J76))</f>
        <v>3</v>
      </c>
      <c r="P76" s="14" t="str">
        <f t="shared" ref="P76:P139" si="48">IF(AND(F76=""),"",IF(AND(K76=""),"",F76-K76))</f>
        <v/>
      </c>
      <c r="Q76" s="14">
        <f t="shared" ref="Q76:Q139" si="49">IF(AND($E$5=""),"",IF(AND(M76=""),"",SUM(M76:P76)))</f>
        <v>48</v>
      </c>
      <c r="R76" s="14">
        <f t="shared" ref="R76:R139" si="50">IF(AND(C76=""),"",IF(AND(C76=0),"",IF(AND(Q76=""),"",ROUND((Q76*10%),0))))</f>
        <v>5</v>
      </c>
      <c r="S76" s="14">
        <f t="shared" ref="S76:S139" si="51">IF(AND(C76=""),"",IF(AND(C76=0),"",IF(AND(Q76=""),"",ROUND((Q76*10%),0))))</f>
        <v>5</v>
      </c>
      <c r="T76" s="13">
        <f t="shared" ref="T76:T139" si="52">IF(AND(Q76=""),"",SUM(R76,S76))</f>
        <v>10</v>
      </c>
      <c r="U76" s="13">
        <f t="shared" ref="U76:U139" si="53">IF(AND(Q76=""),"",IF(AND(C76=0),"",IF(AND(T76=""),Q76,Q76-T76)))</f>
        <v>38</v>
      </c>
      <c r="V76" s="15"/>
      <c r="W76" s="15"/>
      <c r="AI76" s="56"/>
      <c r="AJ76" s="56"/>
    </row>
    <row r="77" spans="1:36" ht="21" customHeight="1">
      <c r="A77" s="9">
        <v>67</v>
      </c>
      <c r="B77" s="32">
        <v>40664</v>
      </c>
      <c r="C77" s="12">
        <f t="shared" si="29"/>
        <v>10830</v>
      </c>
      <c r="D77" s="54">
        <f t="shared" si="41"/>
        <v>5523</v>
      </c>
      <c r="E77" s="12">
        <f t="shared" si="43"/>
        <v>1083</v>
      </c>
      <c r="F77" s="12" t="str">
        <f t="shared" ref="F77:F140" si="54">IF(AND($E$5=""),"",IF(AND(C77=""),"",F76))</f>
        <v/>
      </c>
      <c r="G77" s="11">
        <f t="shared" ref="G77:G140" si="55">IF(AND($E$5=""),"",IF(AND(C77=""),"",SUM(C77:F77)))</f>
        <v>17436</v>
      </c>
      <c r="H77" s="12">
        <f t="shared" si="30"/>
        <v>10800</v>
      </c>
      <c r="I77" s="54">
        <f t="shared" si="42"/>
        <v>5508</v>
      </c>
      <c r="J77" s="12">
        <f t="shared" si="44"/>
        <v>1080</v>
      </c>
      <c r="K77" s="12" t="str">
        <f t="shared" ref="K77:K140" si="56">IF(AND($E$5=""),"",IF(AND(H77=""),"",K76))</f>
        <v/>
      </c>
      <c r="L77" s="53">
        <f t="shared" ref="L77:L140" si="57">IF(AND($E$5=""),"",IF(AND(H77=""),"",SUM(H77:K77)))</f>
        <v>17388</v>
      </c>
      <c r="M77" s="14">
        <f t="shared" si="45"/>
        <v>30</v>
      </c>
      <c r="N77" s="14">
        <f t="shared" si="46"/>
        <v>15</v>
      </c>
      <c r="O77" s="14">
        <f t="shared" si="47"/>
        <v>3</v>
      </c>
      <c r="P77" s="14" t="str">
        <f t="shared" si="48"/>
        <v/>
      </c>
      <c r="Q77" s="14">
        <f t="shared" si="49"/>
        <v>48</v>
      </c>
      <c r="R77" s="14">
        <f t="shared" si="50"/>
        <v>5</v>
      </c>
      <c r="S77" s="14">
        <f t="shared" si="51"/>
        <v>5</v>
      </c>
      <c r="T77" s="13">
        <f t="shared" si="52"/>
        <v>10</v>
      </c>
      <c r="U77" s="13">
        <f t="shared" si="53"/>
        <v>38</v>
      </c>
      <c r="V77" s="15"/>
      <c r="W77" s="15"/>
      <c r="AI77" s="56"/>
      <c r="AJ77" s="56"/>
    </row>
    <row r="78" spans="1:36" ht="21" customHeight="1">
      <c r="A78" s="9">
        <v>68</v>
      </c>
      <c r="B78" s="32">
        <v>40695</v>
      </c>
      <c r="C78" s="12">
        <f t="shared" si="29"/>
        <v>10830</v>
      </c>
      <c r="D78" s="54">
        <f t="shared" si="41"/>
        <v>5523</v>
      </c>
      <c r="E78" s="12">
        <f t="shared" si="43"/>
        <v>1083</v>
      </c>
      <c r="F78" s="12" t="str">
        <f t="shared" si="54"/>
        <v/>
      </c>
      <c r="G78" s="11">
        <f t="shared" si="55"/>
        <v>17436</v>
      </c>
      <c r="H78" s="12">
        <f t="shared" si="30"/>
        <v>10800</v>
      </c>
      <c r="I78" s="54">
        <f t="shared" si="42"/>
        <v>5508</v>
      </c>
      <c r="J78" s="12">
        <f t="shared" si="44"/>
        <v>1080</v>
      </c>
      <c r="K78" s="12" t="str">
        <f t="shared" si="56"/>
        <v/>
      </c>
      <c r="L78" s="53">
        <f t="shared" si="57"/>
        <v>17388</v>
      </c>
      <c r="M78" s="14">
        <f t="shared" si="45"/>
        <v>30</v>
      </c>
      <c r="N78" s="14">
        <f t="shared" si="46"/>
        <v>15</v>
      </c>
      <c r="O78" s="14">
        <f t="shared" si="47"/>
        <v>3</v>
      </c>
      <c r="P78" s="14" t="str">
        <f t="shared" si="48"/>
        <v/>
      </c>
      <c r="Q78" s="14">
        <f t="shared" si="49"/>
        <v>48</v>
      </c>
      <c r="R78" s="14">
        <f t="shared" si="50"/>
        <v>5</v>
      </c>
      <c r="S78" s="14">
        <f t="shared" si="51"/>
        <v>5</v>
      </c>
      <c r="T78" s="13">
        <f t="shared" si="52"/>
        <v>10</v>
      </c>
      <c r="U78" s="13">
        <f t="shared" si="53"/>
        <v>38</v>
      </c>
      <c r="V78" s="15"/>
      <c r="W78" s="15"/>
      <c r="AI78" s="56"/>
      <c r="AJ78" s="56"/>
    </row>
    <row r="79" spans="1:36" ht="21" customHeight="1">
      <c r="A79" s="9">
        <v>69</v>
      </c>
      <c r="B79" s="32">
        <v>40725</v>
      </c>
      <c r="C79" s="12">
        <f>IF(AND($E$5=""),"",IF(AND(C78=""),"",ROUNDUP(ROUND(C78*3%,0),-1)+C78))</f>
        <v>11160</v>
      </c>
      <c r="D79" s="54">
        <f>IF(AND($E$5=""),"",IF(AND(C79=""),"",ROUND((C79*58%),0)))</f>
        <v>6473</v>
      </c>
      <c r="E79" s="12">
        <f t="shared" si="43"/>
        <v>1116</v>
      </c>
      <c r="F79" s="12" t="str">
        <f t="shared" si="54"/>
        <v/>
      </c>
      <c r="G79" s="11">
        <f t="shared" si="55"/>
        <v>18749</v>
      </c>
      <c r="H79" s="12">
        <f>IF(AND($E$5=""),"",IF(AND(H78=""),"",ROUNDUP(ROUND(H78*3%,0),-1)+H78))</f>
        <v>11130</v>
      </c>
      <c r="I79" s="54">
        <f>IF(AND($E$5=""),"",IF(AND(H79=""),"",ROUND((H79*58%),0)))</f>
        <v>6455</v>
      </c>
      <c r="J79" s="12">
        <f t="shared" si="44"/>
        <v>1113</v>
      </c>
      <c r="K79" s="12" t="str">
        <f t="shared" si="56"/>
        <v/>
      </c>
      <c r="L79" s="53">
        <f t="shared" si="57"/>
        <v>18698</v>
      </c>
      <c r="M79" s="14">
        <f t="shared" si="45"/>
        <v>30</v>
      </c>
      <c r="N79" s="14">
        <f t="shared" si="46"/>
        <v>18</v>
      </c>
      <c r="O79" s="14">
        <f t="shared" si="47"/>
        <v>3</v>
      </c>
      <c r="P79" s="14" t="str">
        <f t="shared" si="48"/>
        <v/>
      </c>
      <c r="Q79" s="14">
        <f t="shared" si="49"/>
        <v>51</v>
      </c>
      <c r="R79" s="14">
        <f t="shared" si="50"/>
        <v>5</v>
      </c>
      <c r="S79" s="14">
        <f t="shared" si="51"/>
        <v>5</v>
      </c>
      <c r="T79" s="13">
        <f t="shared" si="52"/>
        <v>10</v>
      </c>
      <c r="U79" s="13">
        <f t="shared" si="53"/>
        <v>41</v>
      </c>
      <c r="V79" s="15"/>
      <c r="W79" s="15"/>
      <c r="AI79" s="56"/>
      <c r="AJ79" s="56"/>
    </row>
    <row r="80" spans="1:36" ht="21" customHeight="1">
      <c r="A80" s="9">
        <v>70</v>
      </c>
      <c r="B80" s="32">
        <v>40756</v>
      </c>
      <c r="C80" s="12">
        <f t="shared" si="29"/>
        <v>11160</v>
      </c>
      <c r="D80" s="54">
        <f t="shared" ref="D80:D84" si="58">IF(AND($E$5=""),"",IF(AND(C80=""),"",ROUND((C80*58%),0)))</f>
        <v>6473</v>
      </c>
      <c r="E80" s="12">
        <f t="shared" si="43"/>
        <v>1116</v>
      </c>
      <c r="F80" s="12" t="str">
        <f t="shared" si="54"/>
        <v/>
      </c>
      <c r="G80" s="11">
        <f t="shared" si="55"/>
        <v>18749</v>
      </c>
      <c r="H80" s="12">
        <f t="shared" si="30"/>
        <v>11130</v>
      </c>
      <c r="I80" s="54">
        <f t="shared" ref="I80:I84" si="59">IF(AND($E$5=""),"",IF(AND(H80=""),"",ROUND((H80*58%),0)))</f>
        <v>6455</v>
      </c>
      <c r="J80" s="12">
        <f t="shared" si="44"/>
        <v>1113</v>
      </c>
      <c r="K80" s="12" t="str">
        <f t="shared" si="56"/>
        <v/>
      </c>
      <c r="L80" s="53">
        <f t="shared" si="57"/>
        <v>18698</v>
      </c>
      <c r="M80" s="14">
        <f t="shared" si="45"/>
        <v>30</v>
      </c>
      <c r="N80" s="14">
        <f t="shared" si="46"/>
        <v>18</v>
      </c>
      <c r="O80" s="14">
        <f t="shared" si="47"/>
        <v>3</v>
      </c>
      <c r="P80" s="14" t="str">
        <f t="shared" si="48"/>
        <v/>
      </c>
      <c r="Q80" s="14">
        <f t="shared" si="49"/>
        <v>51</v>
      </c>
      <c r="R80" s="14">
        <f t="shared" si="50"/>
        <v>5</v>
      </c>
      <c r="S80" s="14">
        <f t="shared" si="51"/>
        <v>5</v>
      </c>
      <c r="T80" s="13">
        <f t="shared" si="52"/>
        <v>10</v>
      </c>
      <c r="U80" s="13">
        <f t="shared" si="53"/>
        <v>41</v>
      </c>
      <c r="V80" s="15"/>
      <c r="W80" s="15"/>
      <c r="AI80" s="56"/>
      <c r="AJ80" s="56"/>
    </row>
    <row r="81" spans="1:36" ht="21" customHeight="1">
      <c r="A81" s="9">
        <v>71</v>
      </c>
      <c r="B81" s="32">
        <v>40787</v>
      </c>
      <c r="C81" s="12">
        <f t="shared" si="29"/>
        <v>11160</v>
      </c>
      <c r="D81" s="54">
        <f t="shared" si="58"/>
        <v>6473</v>
      </c>
      <c r="E81" s="12">
        <f t="shared" si="43"/>
        <v>1116</v>
      </c>
      <c r="F81" s="12" t="str">
        <f t="shared" si="54"/>
        <v/>
      </c>
      <c r="G81" s="11">
        <f t="shared" si="55"/>
        <v>18749</v>
      </c>
      <c r="H81" s="12">
        <f t="shared" si="30"/>
        <v>11130</v>
      </c>
      <c r="I81" s="54">
        <f t="shared" si="59"/>
        <v>6455</v>
      </c>
      <c r="J81" s="12">
        <f t="shared" si="44"/>
        <v>1113</v>
      </c>
      <c r="K81" s="12" t="str">
        <f t="shared" si="56"/>
        <v/>
      </c>
      <c r="L81" s="53">
        <f t="shared" si="57"/>
        <v>18698</v>
      </c>
      <c r="M81" s="14">
        <f t="shared" si="45"/>
        <v>30</v>
      </c>
      <c r="N81" s="14">
        <f t="shared" si="46"/>
        <v>18</v>
      </c>
      <c r="O81" s="14">
        <f t="shared" si="47"/>
        <v>3</v>
      </c>
      <c r="P81" s="14" t="str">
        <f t="shared" si="48"/>
        <v/>
      </c>
      <c r="Q81" s="14">
        <f t="shared" si="49"/>
        <v>51</v>
      </c>
      <c r="R81" s="14">
        <f t="shared" si="50"/>
        <v>5</v>
      </c>
      <c r="S81" s="14">
        <f t="shared" si="51"/>
        <v>5</v>
      </c>
      <c r="T81" s="13">
        <f t="shared" si="52"/>
        <v>10</v>
      </c>
      <c r="U81" s="13">
        <f t="shared" si="53"/>
        <v>41</v>
      </c>
      <c r="V81" s="15"/>
      <c r="W81" s="15"/>
      <c r="AI81" s="56"/>
      <c r="AJ81" s="56"/>
    </row>
    <row r="82" spans="1:36" ht="21" customHeight="1">
      <c r="A82" s="9">
        <v>72</v>
      </c>
      <c r="B82" s="32">
        <v>40817</v>
      </c>
      <c r="C82" s="12">
        <f t="shared" si="29"/>
        <v>11160</v>
      </c>
      <c r="D82" s="54">
        <f t="shared" si="58"/>
        <v>6473</v>
      </c>
      <c r="E82" s="12">
        <f t="shared" si="43"/>
        <v>1116</v>
      </c>
      <c r="F82" s="12" t="str">
        <f t="shared" si="54"/>
        <v/>
      </c>
      <c r="G82" s="11">
        <f t="shared" si="55"/>
        <v>18749</v>
      </c>
      <c r="H82" s="12">
        <f t="shared" si="30"/>
        <v>11130</v>
      </c>
      <c r="I82" s="54">
        <f t="shared" si="59"/>
        <v>6455</v>
      </c>
      <c r="J82" s="12">
        <f t="shared" si="44"/>
        <v>1113</v>
      </c>
      <c r="K82" s="12" t="str">
        <f t="shared" si="56"/>
        <v/>
      </c>
      <c r="L82" s="53">
        <f t="shared" si="57"/>
        <v>18698</v>
      </c>
      <c r="M82" s="14">
        <f t="shared" si="45"/>
        <v>30</v>
      </c>
      <c r="N82" s="14">
        <f t="shared" si="46"/>
        <v>18</v>
      </c>
      <c r="O82" s="14">
        <f t="shared" si="47"/>
        <v>3</v>
      </c>
      <c r="P82" s="14" t="str">
        <f t="shared" si="48"/>
        <v/>
      </c>
      <c r="Q82" s="14">
        <f t="shared" si="49"/>
        <v>51</v>
      </c>
      <c r="R82" s="14">
        <f t="shared" si="50"/>
        <v>5</v>
      </c>
      <c r="S82" s="14">
        <f t="shared" si="51"/>
        <v>5</v>
      </c>
      <c r="T82" s="13">
        <f t="shared" si="52"/>
        <v>10</v>
      </c>
      <c r="U82" s="13">
        <f t="shared" si="53"/>
        <v>41</v>
      </c>
      <c r="V82" s="15"/>
      <c r="W82" s="15"/>
      <c r="AI82" s="56"/>
      <c r="AJ82" s="56"/>
    </row>
    <row r="83" spans="1:36" ht="21" customHeight="1">
      <c r="A83" s="9">
        <v>73</v>
      </c>
      <c r="B83" s="32">
        <v>40848</v>
      </c>
      <c r="C83" s="12">
        <f t="shared" si="29"/>
        <v>11160</v>
      </c>
      <c r="D83" s="54">
        <f t="shared" si="58"/>
        <v>6473</v>
      </c>
      <c r="E83" s="12">
        <f t="shared" si="43"/>
        <v>1116</v>
      </c>
      <c r="F83" s="12" t="str">
        <f t="shared" si="54"/>
        <v/>
      </c>
      <c r="G83" s="11">
        <f t="shared" si="55"/>
        <v>18749</v>
      </c>
      <c r="H83" s="12">
        <f t="shared" si="30"/>
        <v>11130</v>
      </c>
      <c r="I83" s="54">
        <f t="shared" si="59"/>
        <v>6455</v>
      </c>
      <c r="J83" s="12">
        <f t="shared" si="44"/>
        <v>1113</v>
      </c>
      <c r="K83" s="12" t="str">
        <f t="shared" si="56"/>
        <v/>
      </c>
      <c r="L83" s="53">
        <f t="shared" si="57"/>
        <v>18698</v>
      </c>
      <c r="M83" s="14">
        <f t="shared" si="45"/>
        <v>30</v>
      </c>
      <c r="N83" s="14">
        <f t="shared" si="46"/>
        <v>18</v>
      </c>
      <c r="O83" s="14">
        <f t="shared" si="47"/>
        <v>3</v>
      </c>
      <c r="P83" s="14" t="str">
        <f t="shared" si="48"/>
        <v/>
      </c>
      <c r="Q83" s="14">
        <f t="shared" si="49"/>
        <v>51</v>
      </c>
      <c r="R83" s="14">
        <f t="shared" si="50"/>
        <v>5</v>
      </c>
      <c r="S83" s="14">
        <f t="shared" si="51"/>
        <v>5</v>
      </c>
      <c r="T83" s="13">
        <f t="shared" si="52"/>
        <v>10</v>
      </c>
      <c r="U83" s="13">
        <f t="shared" si="53"/>
        <v>41</v>
      </c>
      <c r="V83" s="15"/>
      <c r="W83" s="15"/>
      <c r="AI83" s="56"/>
      <c r="AJ83" s="56"/>
    </row>
    <row r="84" spans="1:36" ht="21" customHeight="1">
      <c r="A84" s="9">
        <v>74</v>
      </c>
      <c r="B84" s="32">
        <v>40878</v>
      </c>
      <c r="C84" s="12">
        <f t="shared" si="29"/>
        <v>11160</v>
      </c>
      <c r="D84" s="54">
        <f t="shared" si="58"/>
        <v>6473</v>
      </c>
      <c r="E84" s="12">
        <f t="shared" si="43"/>
        <v>1116</v>
      </c>
      <c r="F84" s="12" t="str">
        <f t="shared" si="54"/>
        <v/>
      </c>
      <c r="G84" s="11">
        <f t="shared" si="55"/>
        <v>18749</v>
      </c>
      <c r="H84" s="12">
        <f t="shared" si="30"/>
        <v>11130</v>
      </c>
      <c r="I84" s="54">
        <f t="shared" si="59"/>
        <v>6455</v>
      </c>
      <c r="J84" s="12">
        <f t="shared" si="44"/>
        <v>1113</v>
      </c>
      <c r="K84" s="12" t="str">
        <f t="shared" si="56"/>
        <v/>
      </c>
      <c r="L84" s="53">
        <f t="shared" si="57"/>
        <v>18698</v>
      </c>
      <c r="M84" s="14">
        <f t="shared" si="45"/>
        <v>30</v>
      </c>
      <c r="N84" s="14">
        <f t="shared" si="46"/>
        <v>18</v>
      </c>
      <c r="O84" s="14">
        <f t="shared" si="47"/>
        <v>3</v>
      </c>
      <c r="P84" s="14" t="str">
        <f t="shared" si="48"/>
        <v/>
      </c>
      <c r="Q84" s="14">
        <f t="shared" si="49"/>
        <v>51</v>
      </c>
      <c r="R84" s="14">
        <f t="shared" si="50"/>
        <v>5</v>
      </c>
      <c r="S84" s="14">
        <f t="shared" si="51"/>
        <v>5</v>
      </c>
      <c r="T84" s="13">
        <f t="shared" si="52"/>
        <v>10</v>
      </c>
      <c r="U84" s="13">
        <f t="shared" si="53"/>
        <v>41</v>
      </c>
      <c r="V84" s="15"/>
      <c r="W84" s="15"/>
      <c r="AI84" s="56"/>
      <c r="AJ84" s="56"/>
    </row>
    <row r="85" spans="1:36" ht="21" customHeight="1">
      <c r="A85" s="9">
        <v>75</v>
      </c>
      <c r="B85" s="32">
        <v>40909</v>
      </c>
      <c r="C85" s="12">
        <f t="shared" si="29"/>
        <v>11160</v>
      </c>
      <c r="D85" s="54">
        <f>IF(AND($E$5=""),"",IF(AND(C85=""),"",ROUND((C85*65%),0)))</f>
        <v>7254</v>
      </c>
      <c r="E85" s="12">
        <f t="shared" si="43"/>
        <v>1116</v>
      </c>
      <c r="F85" s="12" t="str">
        <f t="shared" si="54"/>
        <v/>
      </c>
      <c r="G85" s="11">
        <f t="shared" si="55"/>
        <v>19530</v>
      </c>
      <c r="H85" s="12">
        <f t="shared" si="30"/>
        <v>11130</v>
      </c>
      <c r="I85" s="54">
        <f>IF(AND($E$5=""),"",IF(AND(H85=""),"",ROUND((H85*65%),0)))</f>
        <v>7235</v>
      </c>
      <c r="J85" s="12">
        <f t="shared" si="44"/>
        <v>1113</v>
      </c>
      <c r="K85" s="12" t="str">
        <f t="shared" si="56"/>
        <v/>
      </c>
      <c r="L85" s="53">
        <f t="shared" si="57"/>
        <v>19478</v>
      </c>
      <c r="M85" s="14">
        <f t="shared" si="45"/>
        <v>30</v>
      </c>
      <c r="N85" s="14">
        <f t="shared" si="46"/>
        <v>19</v>
      </c>
      <c r="O85" s="14">
        <f t="shared" si="47"/>
        <v>3</v>
      </c>
      <c r="P85" s="14" t="str">
        <f t="shared" si="48"/>
        <v/>
      </c>
      <c r="Q85" s="14">
        <f t="shared" si="49"/>
        <v>52</v>
      </c>
      <c r="R85" s="14">
        <f t="shared" si="50"/>
        <v>5</v>
      </c>
      <c r="S85" s="14">
        <f t="shared" si="51"/>
        <v>5</v>
      </c>
      <c r="T85" s="13">
        <f t="shared" si="52"/>
        <v>10</v>
      </c>
      <c r="U85" s="13">
        <f t="shared" si="53"/>
        <v>42</v>
      </c>
      <c r="V85" s="15"/>
      <c r="W85" s="15"/>
      <c r="AI85" s="56"/>
      <c r="AJ85" s="56"/>
    </row>
    <row r="86" spans="1:36" ht="21" customHeight="1">
      <c r="A86" s="9">
        <v>76</v>
      </c>
      <c r="B86" s="32">
        <v>40940</v>
      </c>
      <c r="C86" s="12">
        <f t="shared" si="29"/>
        <v>11160</v>
      </c>
      <c r="D86" s="54">
        <f t="shared" ref="D86:D91" si="60">IF(AND($E$5=""),"",IF(AND(C86=""),"",ROUND((C86*65%),0)))</f>
        <v>7254</v>
      </c>
      <c r="E86" s="12">
        <f t="shared" si="43"/>
        <v>1116</v>
      </c>
      <c r="F86" s="12" t="str">
        <f t="shared" si="54"/>
        <v/>
      </c>
      <c r="G86" s="11">
        <f t="shared" si="55"/>
        <v>19530</v>
      </c>
      <c r="H86" s="12">
        <f t="shared" si="30"/>
        <v>11130</v>
      </c>
      <c r="I86" s="54">
        <f t="shared" ref="I86:I91" si="61">IF(AND($E$5=""),"",IF(AND(H86=""),"",ROUND((H86*65%),0)))</f>
        <v>7235</v>
      </c>
      <c r="J86" s="12">
        <f t="shared" si="44"/>
        <v>1113</v>
      </c>
      <c r="K86" s="12" t="str">
        <f t="shared" si="56"/>
        <v/>
      </c>
      <c r="L86" s="53">
        <f t="shared" si="57"/>
        <v>19478</v>
      </c>
      <c r="M86" s="14">
        <f t="shared" si="45"/>
        <v>30</v>
      </c>
      <c r="N86" s="14">
        <f t="shared" si="46"/>
        <v>19</v>
      </c>
      <c r="O86" s="14">
        <f t="shared" si="47"/>
        <v>3</v>
      </c>
      <c r="P86" s="14" t="str">
        <f t="shared" si="48"/>
        <v/>
      </c>
      <c r="Q86" s="14">
        <f t="shared" si="49"/>
        <v>52</v>
      </c>
      <c r="R86" s="14">
        <f t="shared" si="50"/>
        <v>5</v>
      </c>
      <c r="S86" s="14">
        <f t="shared" si="51"/>
        <v>5</v>
      </c>
      <c r="T86" s="13">
        <f t="shared" si="52"/>
        <v>10</v>
      </c>
      <c r="U86" s="13">
        <f t="shared" si="53"/>
        <v>42</v>
      </c>
      <c r="V86" s="15"/>
      <c r="W86" s="15"/>
      <c r="AI86" s="56"/>
      <c r="AJ86" s="56"/>
    </row>
    <row r="87" spans="1:36" ht="21" customHeight="1">
      <c r="A87" s="9">
        <v>77</v>
      </c>
      <c r="B87" s="32">
        <v>40969</v>
      </c>
      <c r="C87" s="12">
        <f t="shared" si="29"/>
        <v>11160</v>
      </c>
      <c r="D87" s="54">
        <f t="shared" si="60"/>
        <v>7254</v>
      </c>
      <c r="E87" s="12">
        <f t="shared" si="43"/>
        <v>1116</v>
      </c>
      <c r="F87" s="12" t="str">
        <f t="shared" si="54"/>
        <v/>
      </c>
      <c r="G87" s="11">
        <f t="shared" si="55"/>
        <v>19530</v>
      </c>
      <c r="H87" s="12">
        <f t="shared" si="30"/>
        <v>11130</v>
      </c>
      <c r="I87" s="54">
        <f t="shared" si="61"/>
        <v>7235</v>
      </c>
      <c r="J87" s="12">
        <f t="shared" si="44"/>
        <v>1113</v>
      </c>
      <c r="K87" s="12" t="str">
        <f t="shared" si="56"/>
        <v/>
      </c>
      <c r="L87" s="53">
        <f t="shared" si="57"/>
        <v>19478</v>
      </c>
      <c r="M87" s="14">
        <f t="shared" si="45"/>
        <v>30</v>
      </c>
      <c r="N87" s="14">
        <f t="shared" si="46"/>
        <v>19</v>
      </c>
      <c r="O87" s="14">
        <f t="shared" si="47"/>
        <v>3</v>
      </c>
      <c r="P87" s="14" t="str">
        <f t="shared" si="48"/>
        <v/>
      </c>
      <c r="Q87" s="14">
        <f t="shared" si="49"/>
        <v>52</v>
      </c>
      <c r="R87" s="14">
        <f t="shared" si="50"/>
        <v>5</v>
      </c>
      <c r="S87" s="14">
        <f t="shared" si="51"/>
        <v>5</v>
      </c>
      <c r="T87" s="13">
        <f t="shared" si="52"/>
        <v>10</v>
      </c>
      <c r="U87" s="13">
        <f t="shared" si="53"/>
        <v>42</v>
      </c>
      <c r="V87" s="15"/>
      <c r="W87" s="15"/>
      <c r="AI87" s="56"/>
      <c r="AJ87" s="56"/>
    </row>
    <row r="88" spans="1:36" ht="21" customHeight="1">
      <c r="A88" s="9">
        <v>78</v>
      </c>
      <c r="B88" s="32" t="s">
        <v>40</v>
      </c>
      <c r="C88" s="10"/>
      <c r="D88" s="54" t="str">
        <f t="shared" si="60"/>
        <v/>
      </c>
      <c r="E88" s="12" t="str">
        <f t="shared" si="43"/>
        <v/>
      </c>
      <c r="F88" s="12" t="str">
        <f t="shared" si="54"/>
        <v/>
      </c>
      <c r="G88" s="11" t="str">
        <f t="shared" si="55"/>
        <v/>
      </c>
      <c r="H88" s="10"/>
      <c r="I88" s="54" t="str">
        <f t="shared" si="61"/>
        <v/>
      </c>
      <c r="J88" s="12" t="str">
        <f t="shared" si="44"/>
        <v/>
      </c>
      <c r="K88" s="12" t="str">
        <f t="shared" si="56"/>
        <v/>
      </c>
      <c r="L88" s="53" t="str">
        <f t="shared" si="57"/>
        <v/>
      </c>
      <c r="M88" s="14" t="str">
        <f t="shared" si="45"/>
        <v/>
      </c>
      <c r="N88" s="14" t="str">
        <f t="shared" si="46"/>
        <v/>
      </c>
      <c r="O88" s="14" t="str">
        <f t="shared" si="47"/>
        <v/>
      </c>
      <c r="P88" s="14" t="str">
        <f t="shared" si="48"/>
        <v/>
      </c>
      <c r="Q88" s="14" t="str">
        <f t="shared" si="49"/>
        <v/>
      </c>
      <c r="R88" s="14" t="str">
        <f t="shared" si="50"/>
        <v/>
      </c>
      <c r="S88" s="14" t="str">
        <f t="shared" si="51"/>
        <v/>
      </c>
      <c r="T88" s="13" t="str">
        <f t="shared" si="52"/>
        <v/>
      </c>
      <c r="U88" s="13" t="str">
        <f t="shared" si="53"/>
        <v/>
      </c>
      <c r="V88" s="15"/>
      <c r="W88" s="15"/>
      <c r="AI88" s="56"/>
      <c r="AJ88" s="56"/>
    </row>
    <row r="89" spans="1:36" ht="21" customHeight="1">
      <c r="A89" s="9">
        <v>79</v>
      </c>
      <c r="B89" s="32">
        <v>41000</v>
      </c>
      <c r="C89" s="12">
        <f>IF(AND($E$5=""),"",IF(AND(C87=""),"",C87))</f>
        <v>11160</v>
      </c>
      <c r="D89" s="54">
        <f t="shared" si="60"/>
        <v>7254</v>
      </c>
      <c r="E89" s="12">
        <f t="shared" si="43"/>
        <v>1116</v>
      </c>
      <c r="F89" s="12" t="str">
        <f t="shared" si="54"/>
        <v/>
      </c>
      <c r="G89" s="11">
        <f t="shared" si="55"/>
        <v>19530</v>
      </c>
      <c r="H89" s="12">
        <f>IF(AND($E$5=""),"",IF(AND(H87=""),"",H87))</f>
        <v>11130</v>
      </c>
      <c r="I89" s="54">
        <f t="shared" si="61"/>
        <v>7235</v>
      </c>
      <c r="J89" s="12">
        <f t="shared" si="44"/>
        <v>1113</v>
      </c>
      <c r="K89" s="12" t="str">
        <f t="shared" si="56"/>
        <v/>
      </c>
      <c r="L89" s="53">
        <f t="shared" si="57"/>
        <v>19478</v>
      </c>
      <c r="M89" s="14">
        <f t="shared" si="45"/>
        <v>30</v>
      </c>
      <c r="N89" s="14">
        <f t="shared" si="46"/>
        <v>19</v>
      </c>
      <c r="O89" s="14">
        <f t="shared" si="47"/>
        <v>3</v>
      </c>
      <c r="P89" s="14" t="str">
        <f t="shared" si="48"/>
        <v/>
      </c>
      <c r="Q89" s="14">
        <f t="shared" si="49"/>
        <v>52</v>
      </c>
      <c r="R89" s="14">
        <f t="shared" si="50"/>
        <v>5</v>
      </c>
      <c r="S89" s="14">
        <f t="shared" si="51"/>
        <v>5</v>
      </c>
      <c r="T89" s="13">
        <f t="shared" si="52"/>
        <v>10</v>
      </c>
      <c r="U89" s="13">
        <f t="shared" si="53"/>
        <v>42</v>
      </c>
      <c r="V89" s="15"/>
      <c r="W89" s="15"/>
      <c r="AI89" s="56"/>
      <c r="AJ89" s="56"/>
    </row>
    <row r="90" spans="1:36" ht="21" customHeight="1">
      <c r="A90" s="9">
        <v>80</v>
      </c>
      <c r="B90" s="32">
        <v>41030</v>
      </c>
      <c r="C90" s="12">
        <f t="shared" si="29"/>
        <v>11160</v>
      </c>
      <c r="D90" s="54">
        <f t="shared" si="60"/>
        <v>7254</v>
      </c>
      <c r="E90" s="12">
        <f t="shared" si="43"/>
        <v>1116</v>
      </c>
      <c r="F90" s="12" t="str">
        <f t="shared" si="54"/>
        <v/>
      </c>
      <c r="G90" s="11">
        <f t="shared" si="55"/>
        <v>19530</v>
      </c>
      <c r="H90" s="12">
        <f t="shared" si="30"/>
        <v>11130</v>
      </c>
      <c r="I90" s="54">
        <f t="shared" si="61"/>
        <v>7235</v>
      </c>
      <c r="J90" s="12">
        <f t="shared" si="44"/>
        <v>1113</v>
      </c>
      <c r="K90" s="12" t="str">
        <f t="shared" si="56"/>
        <v/>
      </c>
      <c r="L90" s="53">
        <f t="shared" si="57"/>
        <v>19478</v>
      </c>
      <c r="M90" s="14">
        <f t="shared" si="45"/>
        <v>30</v>
      </c>
      <c r="N90" s="14">
        <f t="shared" si="46"/>
        <v>19</v>
      </c>
      <c r="O90" s="14">
        <f t="shared" si="47"/>
        <v>3</v>
      </c>
      <c r="P90" s="14" t="str">
        <f t="shared" si="48"/>
        <v/>
      </c>
      <c r="Q90" s="14">
        <f t="shared" si="49"/>
        <v>52</v>
      </c>
      <c r="R90" s="14">
        <f t="shared" si="50"/>
        <v>5</v>
      </c>
      <c r="S90" s="14">
        <f t="shared" si="51"/>
        <v>5</v>
      </c>
      <c r="T90" s="13">
        <f t="shared" si="52"/>
        <v>10</v>
      </c>
      <c r="U90" s="13">
        <f t="shared" si="53"/>
        <v>42</v>
      </c>
      <c r="V90" s="15"/>
      <c r="W90" s="15"/>
      <c r="AI90" s="56"/>
      <c r="AJ90" s="56"/>
    </row>
    <row r="91" spans="1:36" ht="21" customHeight="1">
      <c r="A91" s="9">
        <v>81</v>
      </c>
      <c r="B91" s="32">
        <v>41061</v>
      </c>
      <c r="C91" s="12">
        <f t="shared" si="29"/>
        <v>11160</v>
      </c>
      <c r="D91" s="54">
        <f t="shared" si="60"/>
        <v>7254</v>
      </c>
      <c r="E91" s="12">
        <f t="shared" si="43"/>
        <v>1116</v>
      </c>
      <c r="F91" s="12" t="str">
        <f t="shared" si="54"/>
        <v/>
      </c>
      <c r="G91" s="11">
        <f t="shared" si="55"/>
        <v>19530</v>
      </c>
      <c r="H91" s="12">
        <f t="shared" si="30"/>
        <v>11130</v>
      </c>
      <c r="I91" s="54">
        <f t="shared" si="61"/>
        <v>7235</v>
      </c>
      <c r="J91" s="12">
        <f t="shared" si="44"/>
        <v>1113</v>
      </c>
      <c r="K91" s="12" t="str">
        <f t="shared" si="56"/>
        <v/>
      </c>
      <c r="L91" s="53">
        <f t="shared" si="57"/>
        <v>19478</v>
      </c>
      <c r="M91" s="14">
        <f t="shared" si="45"/>
        <v>30</v>
      </c>
      <c r="N91" s="14">
        <f t="shared" si="46"/>
        <v>19</v>
      </c>
      <c r="O91" s="14">
        <f t="shared" si="47"/>
        <v>3</v>
      </c>
      <c r="P91" s="14" t="str">
        <f t="shared" si="48"/>
        <v/>
      </c>
      <c r="Q91" s="14">
        <f t="shared" si="49"/>
        <v>52</v>
      </c>
      <c r="R91" s="14">
        <f t="shared" si="50"/>
        <v>5</v>
      </c>
      <c r="S91" s="14">
        <f t="shared" si="51"/>
        <v>5</v>
      </c>
      <c r="T91" s="13">
        <f t="shared" si="52"/>
        <v>10</v>
      </c>
      <c r="U91" s="13">
        <f t="shared" si="53"/>
        <v>42</v>
      </c>
      <c r="V91" s="15"/>
      <c r="W91" s="15"/>
      <c r="AI91" s="56"/>
      <c r="AJ91" s="56"/>
    </row>
    <row r="92" spans="1:36" ht="21" customHeight="1">
      <c r="A92" s="9">
        <v>82</v>
      </c>
      <c r="B92" s="32">
        <v>41091</v>
      </c>
      <c r="C92" s="12">
        <f>IF(AND($E$5=""),"",IF(AND(C91=""),"",ROUNDUP(ROUND(C91*3%,0),-1)+C91))</f>
        <v>11500</v>
      </c>
      <c r="D92" s="54">
        <f>IF(AND($E$5=""),"",IF(AND(C92=""),"",ROUND((C92*72%),0)))</f>
        <v>8280</v>
      </c>
      <c r="E92" s="12">
        <f t="shared" si="43"/>
        <v>1150</v>
      </c>
      <c r="F92" s="12" t="str">
        <f t="shared" si="54"/>
        <v/>
      </c>
      <c r="G92" s="11">
        <f t="shared" si="55"/>
        <v>20930</v>
      </c>
      <c r="H92" s="12">
        <f>IF(AND($E$5=""),"",IF(AND(H91=""),"",ROUNDUP(ROUND(H91*3%,0),-1)+H91))</f>
        <v>11470</v>
      </c>
      <c r="I92" s="54">
        <f>IF(AND($E$5=""),"",IF(AND(H92=""),"",ROUND((H92*72%),0)))</f>
        <v>8258</v>
      </c>
      <c r="J92" s="12">
        <f t="shared" si="44"/>
        <v>1147</v>
      </c>
      <c r="K92" s="12" t="str">
        <f t="shared" si="56"/>
        <v/>
      </c>
      <c r="L92" s="53">
        <f t="shared" si="57"/>
        <v>20875</v>
      </c>
      <c r="M92" s="14">
        <f t="shared" si="45"/>
        <v>30</v>
      </c>
      <c r="N92" s="14">
        <f t="shared" si="46"/>
        <v>22</v>
      </c>
      <c r="O92" s="14">
        <f t="shared" si="47"/>
        <v>3</v>
      </c>
      <c r="P92" s="14" t="str">
        <f t="shared" si="48"/>
        <v/>
      </c>
      <c r="Q92" s="14">
        <f t="shared" si="49"/>
        <v>55</v>
      </c>
      <c r="R92" s="14">
        <f t="shared" si="50"/>
        <v>6</v>
      </c>
      <c r="S92" s="14">
        <f t="shared" si="51"/>
        <v>6</v>
      </c>
      <c r="T92" s="13">
        <f t="shared" si="52"/>
        <v>12</v>
      </c>
      <c r="U92" s="13">
        <f t="shared" si="53"/>
        <v>43</v>
      </c>
      <c r="V92" s="15"/>
      <c r="W92" s="15"/>
      <c r="AI92" s="56"/>
      <c r="AJ92" s="56"/>
    </row>
    <row r="93" spans="1:36" ht="21" customHeight="1">
      <c r="A93" s="9">
        <v>83</v>
      </c>
      <c r="B93" s="32">
        <v>41122</v>
      </c>
      <c r="C93" s="12">
        <f t="shared" si="29"/>
        <v>11500</v>
      </c>
      <c r="D93" s="54">
        <f t="shared" ref="D93:D97" si="62">IF(AND($E$5=""),"",IF(AND(C93=""),"",ROUND((C93*72%),0)))</f>
        <v>8280</v>
      </c>
      <c r="E93" s="12">
        <f t="shared" si="43"/>
        <v>1150</v>
      </c>
      <c r="F93" s="12" t="str">
        <f t="shared" si="54"/>
        <v/>
      </c>
      <c r="G93" s="11">
        <f t="shared" si="55"/>
        <v>20930</v>
      </c>
      <c r="H93" s="12">
        <f t="shared" si="30"/>
        <v>11470</v>
      </c>
      <c r="I93" s="54">
        <f t="shared" ref="I93:I97" si="63">IF(AND($E$5=""),"",IF(AND(H93=""),"",ROUND((H93*72%),0)))</f>
        <v>8258</v>
      </c>
      <c r="J93" s="12">
        <f t="shared" si="44"/>
        <v>1147</v>
      </c>
      <c r="K93" s="12" t="str">
        <f t="shared" si="56"/>
        <v/>
      </c>
      <c r="L93" s="53">
        <f t="shared" si="57"/>
        <v>20875</v>
      </c>
      <c r="M93" s="14">
        <f t="shared" si="45"/>
        <v>30</v>
      </c>
      <c r="N93" s="14">
        <f t="shared" si="46"/>
        <v>22</v>
      </c>
      <c r="O93" s="14">
        <f t="shared" si="47"/>
        <v>3</v>
      </c>
      <c r="P93" s="14" t="str">
        <f t="shared" si="48"/>
        <v/>
      </c>
      <c r="Q93" s="14">
        <f t="shared" si="49"/>
        <v>55</v>
      </c>
      <c r="R93" s="14">
        <f t="shared" si="50"/>
        <v>6</v>
      </c>
      <c r="S93" s="14">
        <f t="shared" si="51"/>
        <v>6</v>
      </c>
      <c r="T93" s="13">
        <f t="shared" si="52"/>
        <v>12</v>
      </c>
      <c r="U93" s="13">
        <f t="shared" si="53"/>
        <v>43</v>
      </c>
      <c r="V93" s="15"/>
      <c r="W93" s="15"/>
      <c r="AI93" s="56"/>
      <c r="AJ93" s="56"/>
    </row>
    <row r="94" spans="1:36" ht="21" customHeight="1">
      <c r="A94" s="9">
        <v>84</v>
      </c>
      <c r="B94" s="32">
        <v>41153</v>
      </c>
      <c r="C94" s="12">
        <f t="shared" si="29"/>
        <v>11500</v>
      </c>
      <c r="D94" s="54">
        <f t="shared" si="62"/>
        <v>8280</v>
      </c>
      <c r="E94" s="12">
        <f t="shared" si="43"/>
        <v>1150</v>
      </c>
      <c r="F94" s="12" t="str">
        <f t="shared" si="54"/>
        <v/>
      </c>
      <c r="G94" s="11">
        <f t="shared" si="55"/>
        <v>20930</v>
      </c>
      <c r="H94" s="12">
        <f t="shared" si="30"/>
        <v>11470</v>
      </c>
      <c r="I94" s="54">
        <f t="shared" si="63"/>
        <v>8258</v>
      </c>
      <c r="J94" s="12">
        <f t="shared" si="44"/>
        <v>1147</v>
      </c>
      <c r="K94" s="12" t="str">
        <f t="shared" si="56"/>
        <v/>
      </c>
      <c r="L94" s="53">
        <f t="shared" si="57"/>
        <v>20875</v>
      </c>
      <c r="M94" s="14">
        <f t="shared" si="45"/>
        <v>30</v>
      </c>
      <c r="N94" s="14">
        <f t="shared" si="46"/>
        <v>22</v>
      </c>
      <c r="O94" s="14">
        <f t="shared" si="47"/>
        <v>3</v>
      </c>
      <c r="P94" s="14" t="str">
        <f t="shared" si="48"/>
        <v/>
      </c>
      <c r="Q94" s="14">
        <f t="shared" si="49"/>
        <v>55</v>
      </c>
      <c r="R94" s="14">
        <f t="shared" si="50"/>
        <v>6</v>
      </c>
      <c r="S94" s="14">
        <f t="shared" si="51"/>
        <v>6</v>
      </c>
      <c r="T94" s="13">
        <f t="shared" si="52"/>
        <v>12</v>
      </c>
      <c r="U94" s="13">
        <f t="shared" si="53"/>
        <v>43</v>
      </c>
      <c r="V94" s="15"/>
      <c r="W94" s="15"/>
      <c r="AI94" s="56"/>
      <c r="AJ94" s="56"/>
    </row>
    <row r="95" spans="1:36" ht="21" customHeight="1">
      <c r="A95" s="9">
        <v>85</v>
      </c>
      <c r="B95" s="32">
        <v>41183</v>
      </c>
      <c r="C95" s="12">
        <f t="shared" si="29"/>
        <v>11500</v>
      </c>
      <c r="D95" s="54">
        <f t="shared" si="62"/>
        <v>8280</v>
      </c>
      <c r="E95" s="12">
        <f t="shared" si="43"/>
        <v>1150</v>
      </c>
      <c r="F95" s="12" t="str">
        <f t="shared" si="54"/>
        <v/>
      </c>
      <c r="G95" s="11">
        <f t="shared" si="55"/>
        <v>20930</v>
      </c>
      <c r="H95" s="12">
        <f t="shared" si="30"/>
        <v>11470</v>
      </c>
      <c r="I95" s="54">
        <f t="shared" si="63"/>
        <v>8258</v>
      </c>
      <c r="J95" s="12">
        <f t="shared" si="44"/>
        <v>1147</v>
      </c>
      <c r="K95" s="12" t="str">
        <f t="shared" si="56"/>
        <v/>
      </c>
      <c r="L95" s="53">
        <f t="shared" si="57"/>
        <v>20875</v>
      </c>
      <c r="M95" s="14">
        <f t="shared" si="45"/>
        <v>30</v>
      </c>
      <c r="N95" s="14">
        <f t="shared" si="46"/>
        <v>22</v>
      </c>
      <c r="O95" s="14">
        <f t="shared" si="47"/>
        <v>3</v>
      </c>
      <c r="P95" s="14" t="str">
        <f t="shared" si="48"/>
        <v/>
      </c>
      <c r="Q95" s="14">
        <f t="shared" si="49"/>
        <v>55</v>
      </c>
      <c r="R95" s="14">
        <f t="shared" si="50"/>
        <v>6</v>
      </c>
      <c r="S95" s="14">
        <f t="shared" si="51"/>
        <v>6</v>
      </c>
      <c r="T95" s="13">
        <f t="shared" si="52"/>
        <v>12</v>
      </c>
      <c r="U95" s="13">
        <f t="shared" si="53"/>
        <v>43</v>
      </c>
      <c r="V95" s="15"/>
      <c r="W95" s="15"/>
      <c r="AI95" s="56"/>
      <c r="AJ95" s="56"/>
    </row>
    <row r="96" spans="1:36" ht="21" customHeight="1">
      <c r="A96" s="9">
        <v>86</v>
      </c>
      <c r="B96" s="32">
        <v>41214</v>
      </c>
      <c r="C96" s="12">
        <f t="shared" si="29"/>
        <v>11500</v>
      </c>
      <c r="D96" s="54">
        <f t="shared" si="62"/>
        <v>8280</v>
      </c>
      <c r="E96" s="12">
        <f t="shared" si="43"/>
        <v>1150</v>
      </c>
      <c r="F96" s="12" t="str">
        <f t="shared" si="54"/>
        <v/>
      </c>
      <c r="G96" s="11">
        <f t="shared" si="55"/>
        <v>20930</v>
      </c>
      <c r="H96" s="12">
        <f t="shared" si="30"/>
        <v>11470</v>
      </c>
      <c r="I96" s="54">
        <f t="shared" si="63"/>
        <v>8258</v>
      </c>
      <c r="J96" s="12">
        <f t="shared" si="44"/>
        <v>1147</v>
      </c>
      <c r="K96" s="12" t="str">
        <f t="shared" si="56"/>
        <v/>
      </c>
      <c r="L96" s="53">
        <f t="shared" si="57"/>
        <v>20875</v>
      </c>
      <c r="M96" s="14">
        <f t="shared" si="45"/>
        <v>30</v>
      </c>
      <c r="N96" s="14">
        <f t="shared" si="46"/>
        <v>22</v>
      </c>
      <c r="O96" s="14">
        <f t="shared" si="47"/>
        <v>3</v>
      </c>
      <c r="P96" s="14" t="str">
        <f t="shared" si="48"/>
        <v/>
      </c>
      <c r="Q96" s="14">
        <f t="shared" si="49"/>
        <v>55</v>
      </c>
      <c r="R96" s="14">
        <f t="shared" si="50"/>
        <v>6</v>
      </c>
      <c r="S96" s="14">
        <f t="shared" si="51"/>
        <v>6</v>
      </c>
      <c r="T96" s="13">
        <f t="shared" si="52"/>
        <v>12</v>
      </c>
      <c r="U96" s="13">
        <f t="shared" si="53"/>
        <v>43</v>
      </c>
      <c r="V96" s="15"/>
      <c r="W96" s="15"/>
      <c r="AI96" s="56"/>
      <c r="AJ96" s="56"/>
    </row>
    <row r="97" spans="1:36" ht="21" customHeight="1">
      <c r="A97" s="9">
        <v>87</v>
      </c>
      <c r="B97" s="32">
        <v>41244</v>
      </c>
      <c r="C97" s="12">
        <f t="shared" si="29"/>
        <v>11500</v>
      </c>
      <c r="D97" s="54">
        <f t="shared" si="62"/>
        <v>8280</v>
      </c>
      <c r="E97" s="12">
        <f t="shared" si="43"/>
        <v>1150</v>
      </c>
      <c r="F97" s="12" t="str">
        <f t="shared" si="54"/>
        <v/>
      </c>
      <c r="G97" s="11">
        <f t="shared" si="55"/>
        <v>20930</v>
      </c>
      <c r="H97" s="12">
        <f t="shared" si="30"/>
        <v>11470</v>
      </c>
      <c r="I97" s="54">
        <f t="shared" si="63"/>
        <v>8258</v>
      </c>
      <c r="J97" s="12">
        <f t="shared" si="44"/>
        <v>1147</v>
      </c>
      <c r="K97" s="12" t="str">
        <f t="shared" si="56"/>
        <v/>
      </c>
      <c r="L97" s="53">
        <f t="shared" si="57"/>
        <v>20875</v>
      </c>
      <c r="M97" s="14">
        <f t="shared" si="45"/>
        <v>30</v>
      </c>
      <c r="N97" s="14">
        <f t="shared" si="46"/>
        <v>22</v>
      </c>
      <c r="O97" s="14">
        <f t="shared" si="47"/>
        <v>3</v>
      </c>
      <c r="P97" s="14" t="str">
        <f t="shared" si="48"/>
        <v/>
      </c>
      <c r="Q97" s="14">
        <f t="shared" si="49"/>
        <v>55</v>
      </c>
      <c r="R97" s="14">
        <f t="shared" si="50"/>
        <v>6</v>
      </c>
      <c r="S97" s="14">
        <f t="shared" si="51"/>
        <v>6</v>
      </c>
      <c r="T97" s="13">
        <f t="shared" si="52"/>
        <v>12</v>
      </c>
      <c r="U97" s="13">
        <f t="shared" si="53"/>
        <v>43</v>
      </c>
      <c r="V97" s="15"/>
      <c r="W97" s="15"/>
      <c r="AI97" s="56"/>
      <c r="AJ97" s="56"/>
    </row>
    <row r="98" spans="1:36" ht="21" customHeight="1">
      <c r="A98" s="9">
        <v>88</v>
      </c>
      <c r="B98" s="32">
        <v>41275</v>
      </c>
      <c r="C98" s="12">
        <f t="shared" si="29"/>
        <v>11500</v>
      </c>
      <c r="D98" s="54">
        <f>IF(AND($E$5=""),"",IF(AND(C98=""),"",ROUND((C98*80%),0)))</f>
        <v>9200</v>
      </c>
      <c r="E98" s="12">
        <f t="shared" si="43"/>
        <v>1150</v>
      </c>
      <c r="F98" s="12" t="str">
        <f t="shared" si="54"/>
        <v/>
      </c>
      <c r="G98" s="11">
        <f t="shared" si="55"/>
        <v>21850</v>
      </c>
      <c r="H98" s="12">
        <f t="shared" si="30"/>
        <v>11470</v>
      </c>
      <c r="I98" s="54">
        <f>IF(AND($E$5=""),"",IF(AND(H98=""),"",ROUND((H98*80%),0)))</f>
        <v>9176</v>
      </c>
      <c r="J98" s="12">
        <f t="shared" si="44"/>
        <v>1147</v>
      </c>
      <c r="K98" s="12" t="str">
        <f t="shared" si="56"/>
        <v/>
      </c>
      <c r="L98" s="53">
        <f t="shared" si="57"/>
        <v>21793</v>
      </c>
      <c r="M98" s="14">
        <f t="shared" si="45"/>
        <v>30</v>
      </c>
      <c r="N98" s="14">
        <f t="shared" si="46"/>
        <v>24</v>
      </c>
      <c r="O98" s="14">
        <f t="shared" si="47"/>
        <v>3</v>
      </c>
      <c r="P98" s="14" t="str">
        <f t="shared" si="48"/>
        <v/>
      </c>
      <c r="Q98" s="14">
        <f t="shared" si="49"/>
        <v>57</v>
      </c>
      <c r="R98" s="14">
        <f t="shared" si="50"/>
        <v>6</v>
      </c>
      <c r="S98" s="14">
        <f t="shared" si="51"/>
        <v>6</v>
      </c>
      <c r="T98" s="13">
        <f t="shared" si="52"/>
        <v>12</v>
      </c>
      <c r="U98" s="13">
        <f t="shared" si="53"/>
        <v>45</v>
      </c>
      <c r="V98" s="15"/>
      <c r="W98" s="15"/>
      <c r="AI98" s="56"/>
      <c r="AJ98" s="56"/>
    </row>
    <row r="99" spans="1:36" ht="21" customHeight="1">
      <c r="A99" s="9">
        <v>89</v>
      </c>
      <c r="B99" s="32">
        <v>41306</v>
      </c>
      <c r="C99" s="12">
        <f t="shared" si="29"/>
        <v>11500</v>
      </c>
      <c r="D99" s="54">
        <f t="shared" ref="D99:D104" si="64">IF(AND($E$5=""),"",IF(AND(C99=""),"",ROUND((C99*80%),0)))</f>
        <v>9200</v>
      </c>
      <c r="E99" s="12">
        <f t="shared" si="43"/>
        <v>1150</v>
      </c>
      <c r="F99" s="12" t="str">
        <f t="shared" si="54"/>
        <v/>
      </c>
      <c r="G99" s="11">
        <f t="shared" si="55"/>
        <v>21850</v>
      </c>
      <c r="H99" s="12">
        <f t="shared" si="30"/>
        <v>11470</v>
      </c>
      <c r="I99" s="54">
        <f t="shared" ref="I99:I104" si="65">IF(AND($E$5=""),"",IF(AND(H99=""),"",ROUND((H99*80%),0)))</f>
        <v>9176</v>
      </c>
      <c r="J99" s="12">
        <f t="shared" si="44"/>
        <v>1147</v>
      </c>
      <c r="K99" s="12" t="str">
        <f t="shared" si="56"/>
        <v/>
      </c>
      <c r="L99" s="53">
        <f t="shared" si="57"/>
        <v>21793</v>
      </c>
      <c r="M99" s="14">
        <f t="shared" si="45"/>
        <v>30</v>
      </c>
      <c r="N99" s="14">
        <f t="shared" si="46"/>
        <v>24</v>
      </c>
      <c r="O99" s="14">
        <f t="shared" si="47"/>
        <v>3</v>
      </c>
      <c r="P99" s="14" t="str">
        <f t="shared" si="48"/>
        <v/>
      </c>
      <c r="Q99" s="14">
        <f t="shared" si="49"/>
        <v>57</v>
      </c>
      <c r="R99" s="14">
        <f t="shared" si="50"/>
        <v>6</v>
      </c>
      <c r="S99" s="14">
        <f t="shared" si="51"/>
        <v>6</v>
      </c>
      <c r="T99" s="13">
        <f t="shared" si="52"/>
        <v>12</v>
      </c>
      <c r="U99" s="13">
        <f t="shared" si="53"/>
        <v>45</v>
      </c>
      <c r="V99" s="15"/>
      <c r="W99" s="15"/>
      <c r="AI99" s="56"/>
      <c r="AJ99" s="56"/>
    </row>
    <row r="100" spans="1:36" ht="21" customHeight="1">
      <c r="A100" s="9">
        <v>90</v>
      </c>
      <c r="B100" s="32">
        <v>41334</v>
      </c>
      <c r="C100" s="12">
        <f t="shared" si="29"/>
        <v>11500</v>
      </c>
      <c r="D100" s="54">
        <f t="shared" si="64"/>
        <v>9200</v>
      </c>
      <c r="E100" s="12">
        <f t="shared" si="43"/>
        <v>1150</v>
      </c>
      <c r="F100" s="12" t="str">
        <f t="shared" si="54"/>
        <v/>
      </c>
      <c r="G100" s="11">
        <f t="shared" si="55"/>
        <v>21850</v>
      </c>
      <c r="H100" s="12">
        <f t="shared" si="30"/>
        <v>11470</v>
      </c>
      <c r="I100" s="54">
        <f t="shared" si="65"/>
        <v>9176</v>
      </c>
      <c r="J100" s="12">
        <f t="shared" si="44"/>
        <v>1147</v>
      </c>
      <c r="K100" s="12" t="str">
        <f t="shared" si="56"/>
        <v/>
      </c>
      <c r="L100" s="53">
        <f t="shared" si="57"/>
        <v>21793</v>
      </c>
      <c r="M100" s="14">
        <f t="shared" si="45"/>
        <v>30</v>
      </c>
      <c r="N100" s="14">
        <f t="shared" si="46"/>
        <v>24</v>
      </c>
      <c r="O100" s="14">
        <f t="shared" si="47"/>
        <v>3</v>
      </c>
      <c r="P100" s="14" t="str">
        <f t="shared" si="48"/>
        <v/>
      </c>
      <c r="Q100" s="14">
        <f t="shared" si="49"/>
        <v>57</v>
      </c>
      <c r="R100" s="14">
        <f t="shared" si="50"/>
        <v>6</v>
      </c>
      <c r="S100" s="14">
        <f t="shared" si="51"/>
        <v>6</v>
      </c>
      <c r="T100" s="13">
        <f t="shared" si="52"/>
        <v>12</v>
      </c>
      <c r="U100" s="13">
        <f t="shared" si="53"/>
        <v>45</v>
      </c>
      <c r="V100" s="15"/>
      <c r="W100" s="15"/>
      <c r="AI100" s="56"/>
      <c r="AJ100" s="56"/>
    </row>
    <row r="101" spans="1:36" ht="21" customHeight="1">
      <c r="A101" s="9">
        <v>91</v>
      </c>
      <c r="B101" s="32" t="s">
        <v>40</v>
      </c>
      <c r="C101" s="10"/>
      <c r="D101" s="54" t="str">
        <f t="shared" si="64"/>
        <v/>
      </c>
      <c r="E101" s="12" t="str">
        <f t="shared" si="43"/>
        <v/>
      </c>
      <c r="F101" s="12" t="str">
        <f t="shared" si="54"/>
        <v/>
      </c>
      <c r="G101" s="11" t="str">
        <f t="shared" si="55"/>
        <v/>
      </c>
      <c r="H101" s="10"/>
      <c r="I101" s="54" t="str">
        <f t="shared" si="65"/>
        <v/>
      </c>
      <c r="J101" s="12" t="str">
        <f t="shared" si="44"/>
        <v/>
      </c>
      <c r="K101" s="12" t="str">
        <f t="shared" si="56"/>
        <v/>
      </c>
      <c r="L101" s="53" t="str">
        <f t="shared" si="57"/>
        <v/>
      </c>
      <c r="M101" s="14" t="str">
        <f t="shared" si="45"/>
        <v/>
      </c>
      <c r="N101" s="14" t="str">
        <f t="shared" si="46"/>
        <v/>
      </c>
      <c r="O101" s="14" t="str">
        <f t="shared" si="47"/>
        <v/>
      </c>
      <c r="P101" s="14" t="str">
        <f t="shared" si="48"/>
        <v/>
      </c>
      <c r="Q101" s="14" t="str">
        <f t="shared" si="49"/>
        <v/>
      </c>
      <c r="R101" s="14" t="str">
        <f t="shared" si="50"/>
        <v/>
      </c>
      <c r="S101" s="14" t="str">
        <f t="shared" si="51"/>
        <v/>
      </c>
      <c r="T101" s="13" t="str">
        <f t="shared" si="52"/>
        <v/>
      </c>
      <c r="U101" s="13" t="str">
        <f t="shared" si="53"/>
        <v/>
      </c>
      <c r="V101" s="15"/>
      <c r="W101" s="15"/>
      <c r="AI101" s="56"/>
      <c r="AJ101" s="56"/>
    </row>
    <row r="102" spans="1:36" ht="21" customHeight="1">
      <c r="A102" s="9">
        <v>92</v>
      </c>
      <c r="B102" s="32">
        <v>41365</v>
      </c>
      <c r="C102" s="12">
        <f>IF(AND($E$5=""),"",IF(AND(C100=""),"",C100))</f>
        <v>11500</v>
      </c>
      <c r="D102" s="54">
        <f t="shared" si="64"/>
        <v>9200</v>
      </c>
      <c r="E102" s="12">
        <f t="shared" si="43"/>
        <v>1150</v>
      </c>
      <c r="F102" s="12" t="str">
        <f t="shared" si="54"/>
        <v/>
      </c>
      <c r="G102" s="11">
        <f t="shared" si="55"/>
        <v>21850</v>
      </c>
      <c r="H102" s="12">
        <f>IF(AND($E$5=""),"",IF(AND(H100=""),"",H100))</f>
        <v>11470</v>
      </c>
      <c r="I102" s="54">
        <f t="shared" si="65"/>
        <v>9176</v>
      </c>
      <c r="J102" s="12">
        <f t="shared" si="44"/>
        <v>1147</v>
      </c>
      <c r="K102" s="12" t="str">
        <f t="shared" si="56"/>
        <v/>
      </c>
      <c r="L102" s="53">
        <f t="shared" si="57"/>
        <v>21793</v>
      </c>
      <c r="M102" s="14">
        <f t="shared" si="45"/>
        <v>30</v>
      </c>
      <c r="N102" s="14">
        <f t="shared" si="46"/>
        <v>24</v>
      </c>
      <c r="O102" s="14">
        <f t="shared" si="47"/>
        <v>3</v>
      </c>
      <c r="P102" s="14" t="str">
        <f t="shared" si="48"/>
        <v/>
      </c>
      <c r="Q102" s="14">
        <f t="shared" si="49"/>
        <v>57</v>
      </c>
      <c r="R102" s="14">
        <f t="shared" si="50"/>
        <v>6</v>
      </c>
      <c r="S102" s="14">
        <f t="shared" si="51"/>
        <v>6</v>
      </c>
      <c r="T102" s="13">
        <f t="shared" si="52"/>
        <v>12</v>
      </c>
      <c r="U102" s="13">
        <f t="shared" si="53"/>
        <v>45</v>
      </c>
      <c r="V102" s="15"/>
      <c r="W102" s="15"/>
      <c r="AI102" s="56"/>
      <c r="AJ102" s="56"/>
    </row>
    <row r="103" spans="1:36" ht="21" customHeight="1">
      <c r="A103" s="9">
        <v>93</v>
      </c>
      <c r="B103" s="32">
        <v>41395</v>
      </c>
      <c r="C103" s="12">
        <f t="shared" ref="C103:C165" si="66">IF(AND($E$5=""),"",IF(AND(C102=""),"",C102))</f>
        <v>11500</v>
      </c>
      <c r="D103" s="54">
        <f t="shared" si="64"/>
        <v>9200</v>
      </c>
      <c r="E103" s="12">
        <f t="shared" si="43"/>
        <v>1150</v>
      </c>
      <c r="F103" s="12" t="str">
        <f t="shared" si="54"/>
        <v/>
      </c>
      <c r="G103" s="11">
        <f t="shared" si="55"/>
        <v>21850</v>
      </c>
      <c r="H103" s="12">
        <f t="shared" ref="H103:H165" si="67">IF(AND($E$5=""),"",IF(AND(H102=""),"",H102))</f>
        <v>11470</v>
      </c>
      <c r="I103" s="54">
        <f t="shared" si="65"/>
        <v>9176</v>
      </c>
      <c r="J103" s="12">
        <f t="shared" si="44"/>
        <v>1147</v>
      </c>
      <c r="K103" s="12" t="str">
        <f t="shared" si="56"/>
        <v/>
      </c>
      <c r="L103" s="53">
        <f t="shared" si="57"/>
        <v>21793</v>
      </c>
      <c r="M103" s="14">
        <f t="shared" si="45"/>
        <v>30</v>
      </c>
      <c r="N103" s="14">
        <f t="shared" si="46"/>
        <v>24</v>
      </c>
      <c r="O103" s="14">
        <f t="shared" si="47"/>
        <v>3</v>
      </c>
      <c r="P103" s="14" t="str">
        <f t="shared" si="48"/>
        <v/>
      </c>
      <c r="Q103" s="14">
        <f t="shared" si="49"/>
        <v>57</v>
      </c>
      <c r="R103" s="14">
        <f t="shared" si="50"/>
        <v>6</v>
      </c>
      <c r="S103" s="14">
        <f t="shared" si="51"/>
        <v>6</v>
      </c>
      <c r="T103" s="13">
        <f t="shared" si="52"/>
        <v>12</v>
      </c>
      <c r="U103" s="13">
        <f t="shared" si="53"/>
        <v>45</v>
      </c>
      <c r="V103" s="15"/>
      <c r="W103" s="15"/>
      <c r="AI103" s="56"/>
      <c r="AJ103" s="56"/>
    </row>
    <row r="104" spans="1:36" ht="21" customHeight="1">
      <c r="A104" s="9">
        <v>94</v>
      </c>
      <c r="B104" s="32">
        <v>41426</v>
      </c>
      <c r="C104" s="12">
        <f t="shared" si="66"/>
        <v>11500</v>
      </c>
      <c r="D104" s="54">
        <f t="shared" si="64"/>
        <v>9200</v>
      </c>
      <c r="E104" s="12">
        <f t="shared" si="43"/>
        <v>1150</v>
      </c>
      <c r="F104" s="12" t="str">
        <f t="shared" si="54"/>
        <v/>
      </c>
      <c r="G104" s="11">
        <f t="shared" si="55"/>
        <v>21850</v>
      </c>
      <c r="H104" s="12">
        <f t="shared" si="67"/>
        <v>11470</v>
      </c>
      <c r="I104" s="54">
        <f t="shared" si="65"/>
        <v>9176</v>
      </c>
      <c r="J104" s="12">
        <f t="shared" si="44"/>
        <v>1147</v>
      </c>
      <c r="K104" s="12" t="str">
        <f t="shared" si="56"/>
        <v/>
      </c>
      <c r="L104" s="53">
        <f t="shared" si="57"/>
        <v>21793</v>
      </c>
      <c r="M104" s="14">
        <f t="shared" si="45"/>
        <v>30</v>
      </c>
      <c r="N104" s="14">
        <f t="shared" si="46"/>
        <v>24</v>
      </c>
      <c r="O104" s="14">
        <f t="shared" si="47"/>
        <v>3</v>
      </c>
      <c r="P104" s="14" t="str">
        <f t="shared" si="48"/>
        <v/>
      </c>
      <c r="Q104" s="14">
        <f t="shared" si="49"/>
        <v>57</v>
      </c>
      <c r="R104" s="14">
        <f t="shared" si="50"/>
        <v>6</v>
      </c>
      <c r="S104" s="14">
        <f t="shared" si="51"/>
        <v>6</v>
      </c>
      <c r="T104" s="13">
        <f t="shared" si="52"/>
        <v>12</v>
      </c>
      <c r="U104" s="13">
        <f t="shared" si="53"/>
        <v>45</v>
      </c>
      <c r="V104" s="15"/>
      <c r="W104" s="15"/>
      <c r="AI104" s="56"/>
      <c r="AJ104" s="56"/>
    </row>
    <row r="105" spans="1:36" ht="21" customHeight="1">
      <c r="A105" s="9">
        <v>95</v>
      </c>
      <c r="B105" s="32">
        <v>41456</v>
      </c>
      <c r="C105" s="12">
        <f>IF(AND($E$5=""),"",IF(AND(C104=""),"",ROUNDUP(ROUND(C104*3%,0),-1)+C104))</f>
        <v>11850</v>
      </c>
      <c r="D105" s="54">
        <f>IF(AND($E$5=""),"",IF(AND(C105=""),"",ROUND((C105*90%),0)))</f>
        <v>10665</v>
      </c>
      <c r="E105" s="12">
        <f t="shared" si="43"/>
        <v>1185</v>
      </c>
      <c r="F105" s="12" t="str">
        <f t="shared" si="54"/>
        <v/>
      </c>
      <c r="G105" s="11">
        <f t="shared" si="55"/>
        <v>23700</v>
      </c>
      <c r="H105" s="12">
        <f>IF(AND($E$5=""),"",IF(AND(H104=""),"",ROUNDUP(ROUND(H104*3%,0),-1)+H104))</f>
        <v>11820</v>
      </c>
      <c r="I105" s="54">
        <f>IF(AND($E$5=""),"",IF(AND(H105=""),"",ROUND((H105*90%),0)))</f>
        <v>10638</v>
      </c>
      <c r="J105" s="12">
        <f t="shared" si="44"/>
        <v>1182</v>
      </c>
      <c r="K105" s="12" t="str">
        <f t="shared" si="56"/>
        <v/>
      </c>
      <c r="L105" s="53">
        <f t="shared" si="57"/>
        <v>23640</v>
      </c>
      <c r="M105" s="14">
        <f t="shared" si="45"/>
        <v>30</v>
      </c>
      <c r="N105" s="14">
        <f t="shared" si="46"/>
        <v>27</v>
      </c>
      <c r="O105" s="14">
        <f t="shared" si="47"/>
        <v>3</v>
      </c>
      <c r="P105" s="14" t="str">
        <f t="shared" si="48"/>
        <v/>
      </c>
      <c r="Q105" s="14">
        <f t="shared" si="49"/>
        <v>60</v>
      </c>
      <c r="R105" s="14">
        <f t="shared" si="50"/>
        <v>6</v>
      </c>
      <c r="S105" s="14">
        <f t="shared" si="51"/>
        <v>6</v>
      </c>
      <c r="T105" s="13">
        <f t="shared" si="52"/>
        <v>12</v>
      </c>
      <c r="U105" s="13">
        <f t="shared" si="53"/>
        <v>48</v>
      </c>
      <c r="V105" s="15"/>
      <c r="W105" s="15"/>
      <c r="AI105" s="56"/>
      <c r="AJ105" s="56"/>
    </row>
    <row r="106" spans="1:36" ht="21" customHeight="1">
      <c r="A106" s="9">
        <v>96</v>
      </c>
      <c r="B106" s="32">
        <v>41487</v>
      </c>
      <c r="C106" s="12">
        <f t="shared" si="66"/>
        <v>11850</v>
      </c>
      <c r="D106" s="54">
        <f t="shared" ref="D106:D110" si="68">IF(AND($E$5=""),"",IF(AND(C106=""),"",ROUND((C106*90%),0)))</f>
        <v>10665</v>
      </c>
      <c r="E106" s="12">
        <f t="shared" si="43"/>
        <v>1185</v>
      </c>
      <c r="F106" s="12" t="str">
        <f t="shared" si="54"/>
        <v/>
      </c>
      <c r="G106" s="11">
        <f t="shared" si="55"/>
        <v>23700</v>
      </c>
      <c r="H106" s="12">
        <f t="shared" si="67"/>
        <v>11820</v>
      </c>
      <c r="I106" s="54">
        <f t="shared" ref="I106:I110" si="69">IF(AND($E$5=""),"",IF(AND(H106=""),"",ROUND((H106*90%),0)))</f>
        <v>10638</v>
      </c>
      <c r="J106" s="12">
        <f t="shared" si="44"/>
        <v>1182</v>
      </c>
      <c r="K106" s="12" t="str">
        <f t="shared" si="56"/>
        <v/>
      </c>
      <c r="L106" s="53">
        <f t="shared" si="57"/>
        <v>23640</v>
      </c>
      <c r="M106" s="14">
        <f t="shared" si="45"/>
        <v>30</v>
      </c>
      <c r="N106" s="14">
        <f t="shared" si="46"/>
        <v>27</v>
      </c>
      <c r="O106" s="14">
        <f t="shared" si="47"/>
        <v>3</v>
      </c>
      <c r="P106" s="14" t="str">
        <f t="shared" si="48"/>
        <v/>
      </c>
      <c r="Q106" s="14">
        <f t="shared" si="49"/>
        <v>60</v>
      </c>
      <c r="R106" s="14">
        <f t="shared" si="50"/>
        <v>6</v>
      </c>
      <c r="S106" s="14">
        <f t="shared" si="51"/>
        <v>6</v>
      </c>
      <c r="T106" s="13">
        <f t="shared" si="52"/>
        <v>12</v>
      </c>
      <c r="U106" s="13">
        <f t="shared" si="53"/>
        <v>48</v>
      </c>
      <c r="V106" s="15"/>
      <c r="W106" s="15"/>
      <c r="AI106" s="56"/>
      <c r="AJ106" s="56"/>
    </row>
    <row r="107" spans="1:36" ht="21" customHeight="1">
      <c r="A107" s="9">
        <v>97</v>
      </c>
      <c r="B107" s="32">
        <v>41518</v>
      </c>
      <c r="C107" s="12">
        <f t="shared" si="66"/>
        <v>11850</v>
      </c>
      <c r="D107" s="54">
        <f t="shared" si="68"/>
        <v>10665</v>
      </c>
      <c r="E107" s="12">
        <f t="shared" si="43"/>
        <v>1185</v>
      </c>
      <c r="F107" s="12" t="str">
        <f t="shared" si="54"/>
        <v/>
      </c>
      <c r="G107" s="11">
        <f t="shared" si="55"/>
        <v>23700</v>
      </c>
      <c r="H107" s="12">
        <f t="shared" si="67"/>
        <v>11820</v>
      </c>
      <c r="I107" s="54">
        <f t="shared" si="69"/>
        <v>10638</v>
      </c>
      <c r="J107" s="12">
        <f t="shared" si="44"/>
        <v>1182</v>
      </c>
      <c r="K107" s="12" t="str">
        <f t="shared" si="56"/>
        <v/>
      </c>
      <c r="L107" s="53">
        <f t="shared" si="57"/>
        <v>23640</v>
      </c>
      <c r="M107" s="14">
        <f t="shared" si="45"/>
        <v>30</v>
      </c>
      <c r="N107" s="14">
        <f t="shared" si="46"/>
        <v>27</v>
      </c>
      <c r="O107" s="14">
        <f t="shared" si="47"/>
        <v>3</v>
      </c>
      <c r="P107" s="14" t="str">
        <f t="shared" si="48"/>
        <v/>
      </c>
      <c r="Q107" s="14">
        <f t="shared" si="49"/>
        <v>60</v>
      </c>
      <c r="R107" s="14">
        <f t="shared" si="50"/>
        <v>6</v>
      </c>
      <c r="S107" s="14">
        <f t="shared" si="51"/>
        <v>6</v>
      </c>
      <c r="T107" s="13">
        <f t="shared" si="52"/>
        <v>12</v>
      </c>
      <c r="U107" s="13">
        <f t="shared" si="53"/>
        <v>48</v>
      </c>
      <c r="V107" s="15"/>
      <c r="W107" s="15"/>
      <c r="AI107" s="56"/>
      <c r="AJ107" s="56"/>
    </row>
    <row r="108" spans="1:36" ht="21" customHeight="1">
      <c r="A108" s="9">
        <v>98</v>
      </c>
      <c r="B108" s="32">
        <v>41548</v>
      </c>
      <c r="C108" s="12">
        <f t="shared" si="66"/>
        <v>11850</v>
      </c>
      <c r="D108" s="54">
        <f t="shared" si="68"/>
        <v>10665</v>
      </c>
      <c r="E108" s="12">
        <f t="shared" si="43"/>
        <v>1185</v>
      </c>
      <c r="F108" s="12" t="str">
        <f t="shared" si="54"/>
        <v/>
      </c>
      <c r="G108" s="11">
        <f t="shared" si="55"/>
        <v>23700</v>
      </c>
      <c r="H108" s="12">
        <f t="shared" si="67"/>
        <v>11820</v>
      </c>
      <c r="I108" s="54">
        <f t="shared" si="69"/>
        <v>10638</v>
      </c>
      <c r="J108" s="12">
        <f t="shared" si="44"/>
        <v>1182</v>
      </c>
      <c r="K108" s="12" t="str">
        <f t="shared" si="56"/>
        <v/>
      </c>
      <c r="L108" s="53">
        <f t="shared" si="57"/>
        <v>23640</v>
      </c>
      <c r="M108" s="14">
        <f t="shared" si="45"/>
        <v>30</v>
      </c>
      <c r="N108" s="14">
        <f t="shared" si="46"/>
        <v>27</v>
      </c>
      <c r="O108" s="14">
        <f t="shared" si="47"/>
        <v>3</v>
      </c>
      <c r="P108" s="14" t="str">
        <f t="shared" si="48"/>
        <v/>
      </c>
      <c r="Q108" s="14">
        <f t="shared" si="49"/>
        <v>60</v>
      </c>
      <c r="R108" s="14">
        <f t="shared" si="50"/>
        <v>6</v>
      </c>
      <c r="S108" s="14">
        <f t="shared" si="51"/>
        <v>6</v>
      </c>
      <c r="T108" s="13">
        <f t="shared" si="52"/>
        <v>12</v>
      </c>
      <c r="U108" s="13">
        <f t="shared" si="53"/>
        <v>48</v>
      </c>
      <c r="V108" s="15"/>
      <c r="W108" s="15"/>
      <c r="AI108" s="56"/>
      <c r="AJ108" s="56"/>
    </row>
    <row r="109" spans="1:36" ht="21" customHeight="1">
      <c r="A109" s="9">
        <v>99</v>
      </c>
      <c r="B109" s="32">
        <v>41579</v>
      </c>
      <c r="C109" s="12">
        <f t="shared" si="66"/>
        <v>11850</v>
      </c>
      <c r="D109" s="54">
        <f t="shared" si="68"/>
        <v>10665</v>
      </c>
      <c r="E109" s="12">
        <f t="shared" si="43"/>
        <v>1185</v>
      </c>
      <c r="F109" s="12" t="str">
        <f t="shared" si="54"/>
        <v/>
      </c>
      <c r="G109" s="11">
        <f t="shared" si="55"/>
        <v>23700</v>
      </c>
      <c r="H109" s="12">
        <f t="shared" si="67"/>
        <v>11820</v>
      </c>
      <c r="I109" s="54">
        <f t="shared" si="69"/>
        <v>10638</v>
      </c>
      <c r="J109" s="12">
        <f t="shared" si="44"/>
        <v>1182</v>
      </c>
      <c r="K109" s="12" t="str">
        <f t="shared" si="56"/>
        <v/>
      </c>
      <c r="L109" s="53">
        <f t="shared" si="57"/>
        <v>23640</v>
      </c>
      <c r="M109" s="14">
        <f t="shared" si="45"/>
        <v>30</v>
      </c>
      <c r="N109" s="14">
        <f t="shared" si="46"/>
        <v>27</v>
      </c>
      <c r="O109" s="14">
        <f t="shared" si="47"/>
        <v>3</v>
      </c>
      <c r="P109" s="14" t="str">
        <f t="shared" si="48"/>
        <v/>
      </c>
      <c r="Q109" s="14">
        <f t="shared" si="49"/>
        <v>60</v>
      </c>
      <c r="R109" s="14">
        <f t="shared" si="50"/>
        <v>6</v>
      </c>
      <c r="S109" s="14">
        <f t="shared" si="51"/>
        <v>6</v>
      </c>
      <c r="T109" s="13">
        <f t="shared" si="52"/>
        <v>12</v>
      </c>
      <c r="U109" s="13">
        <f t="shared" si="53"/>
        <v>48</v>
      </c>
      <c r="V109" s="15"/>
      <c r="W109" s="15"/>
      <c r="AI109" s="56"/>
      <c r="AJ109" s="56"/>
    </row>
    <row r="110" spans="1:36" ht="21" customHeight="1">
      <c r="A110" s="9">
        <v>100</v>
      </c>
      <c r="B110" s="32">
        <v>41609</v>
      </c>
      <c r="C110" s="12">
        <f t="shared" si="66"/>
        <v>11850</v>
      </c>
      <c r="D110" s="54">
        <f t="shared" si="68"/>
        <v>10665</v>
      </c>
      <c r="E110" s="12">
        <f t="shared" si="43"/>
        <v>1185</v>
      </c>
      <c r="F110" s="12" t="str">
        <f t="shared" si="54"/>
        <v/>
      </c>
      <c r="G110" s="11">
        <f t="shared" si="55"/>
        <v>23700</v>
      </c>
      <c r="H110" s="12">
        <f t="shared" si="67"/>
        <v>11820</v>
      </c>
      <c r="I110" s="54">
        <f t="shared" si="69"/>
        <v>10638</v>
      </c>
      <c r="J110" s="12">
        <f t="shared" si="44"/>
        <v>1182</v>
      </c>
      <c r="K110" s="12" t="str">
        <f t="shared" si="56"/>
        <v/>
      </c>
      <c r="L110" s="53">
        <f t="shared" si="57"/>
        <v>23640</v>
      </c>
      <c r="M110" s="14">
        <f t="shared" si="45"/>
        <v>30</v>
      </c>
      <c r="N110" s="14">
        <f t="shared" si="46"/>
        <v>27</v>
      </c>
      <c r="O110" s="14">
        <f t="shared" si="47"/>
        <v>3</v>
      </c>
      <c r="P110" s="14" t="str">
        <f t="shared" si="48"/>
        <v/>
      </c>
      <c r="Q110" s="14">
        <f t="shared" si="49"/>
        <v>60</v>
      </c>
      <c r="R110" s="14">
        <f t="shared" si="50"/>
        <v>6</v>
      </c>
      <c r="S110" s="14">
        <f t="shared" si="51"/>
        <v>6</v>
      </c>
      <c r="T110" s="13">
        <f t="shared" si="52"/>
        <v>12</v>
      </c>
      <c r="U110" s="13">
        <f t="shared" si="53"/>
        <v>48</v>
      </c>
      <c r="V110" s="15"/>
      <c r="W110" s="15"/>
      <c r="AI110" s="56"/>
      <c r="AJ110" s="56"/>
    </row>
    <row r="111" spans="1:36" ht="21" customHeight="1">
      <c r="A111" s="9">
        <v>101</v>
      </c>
      <c r="B111" s="32">
        <v>41640</v>
      </c>
      <c r="C111" s="12">
        <f t="shared" si="66"/>
        <v>11850</v>
      </c>
      <c r="D111" s="54">
        <f>IF(AND($E$5=""),"",IF(AND(C111=""),"",ROUND((C111*100%),0)))</f>
        <v>11850</v>
      </c>
      <c r="E111" s="12">
        <f t="shared" si="43"/>
        <v>1185</v>
      </c>
      <c r="F111" s="12" t="str">
        <f t="shared" si="54"/>
        <v/>
      </c>
      <c r="G111" s="11">
        <f t="shared" si="55"/>
        <v>24885</v>
      </c>
      <c r="H111" s="12">
        <f t="shared" si="67"/>
        <v>11820</v>
      </c>
      <c r="I111" s="54">
        <f>IF(AND($E$5=""),"",IF(AND(H111=""),"",ROUND((H111*100%),0)))</f>
        <v>11820</v>
      </c>
      <c r="J111" s="12">
        <f t="shared" si="44"/>
        <v>1182</v>
      </c>
      <c r="K111" s="12" t="str">
        <f t="shared" si="56"/>
        <v/>
      </c>
      <c r="L111" s="53">
        <f t="shared" si="57"/>
        <v>24822</v>
      </c>
      <c r="M111" s="14">
        <f t="shared" si="45"/>
        <v>30</v>
      </c>
      <c r="N111" s="14">
        <f t="shared" si="46"/>
        <v>30</v>
      </c>
      <c r="O111" s="14">
        <f t="shared" si="47"/>
        <v>3</v>
      </c>
      <c r="P111" s="14" t="str">
        <f t="shared" si="48"/>
        <v/>
      </c>
      <c r="Q111" s="14">
        <f t="shared" si="49"/>
        <v>63</v>
      </c>
      <c r="R111" s="14">
        <f t="shared" si="50"/>
        <v>6</v>
      </c>
      <c r="S111" s="14">
        <f t="shared" si="51"/>
        <v>6</v>
      </c>
      <c r="T111" s="13">
        <f t="shared" si="52"/>
        <v>12</v>
      </c>
      <c r="U111" s="13">
        <f t="shared" si="53"/>
        <v>51</v>
      </c>
      <c r="V111" s="15"/>
      <c r="W111" s="15"/>
      <c r="AI111" s="56"/>
      <c r="AJ111" s="56"/>
    </row>
    <row r="112" spans="1:36" ht="21" customHeight="1">
      <c r="A112" s="9">
        <v>102</v>
      </c>
      <c r="B112" s="32">
        <v>41671</v>
      </c>
      <c r="C112" s="12">
        <f t="shared" si="66"/>
        <v>11850</v>
      </c>
      <c r="D112" s="54">
        <f t="shared" ref="D112:D117" si="70">IF(AND($E$5=""),"",IF(AND(C112=""),"",ROUND((C112*100%),0)))</f>
        <v>11850</v>
      </c>
      <c r="E112" s="12">
        <f t="shared" si="43"/>
        <v>1185</v>
      </c>
      <c r="F112" s="12" t="str">
        <f t="shared" si="54"/>
        <v/>
      </c>
      <c r="G112" s="11">
        <f t="shared" si="55"/>
        <v>24885</v>
      </c>
      <c r="H112" s="12">
        <f t="shared" si="67"/>
        <v>11820</v>
      </c>
      <c r="I112" s="54">
        <f t="shared" ref="I112:I117" si="71">IF(AND($E$5=""),"",IF(AND(H112=""),"",ROUND((H112*100%),0)))</f>
        <v>11820</v>
      </c>
      <c r="J112" s="12">
        <f t="shared" si="44"/>
        <v>1182</v>
      </c>
      <c r="K112" s="12" t="str">
        <f t="shared" si="56"/>
        <v/>
      </c>
      <c r="L112" s="53">
        <f t="shared" si="57"/>
        <v>24822</v>
      </c>
      <c r="M112" s="14">
        <f t="shared" si="45"/>
        <v>30</v>
      </c>
      <c r="N112" s="14">
        <f t="shared" si="46"/>
        <v>30</v>
      </c>
      <c r="O112" s="14">
        <f t="shared" si="47"/>
        <v>3</v>
      </c>
      <c r="P112" s="14" t="str">
        <f t="shared" si="48"/>
        <v/>
      </c>
      <c r="Q112" s="14">
        <f t="shared" si="49"/>
        <v>63</v>
      </c>
      <c r="R112" s="14">
        <f t="shared" si="50"/>
        <v>6</v>
      </c>
      <c r="S112" s="14">
        <f t="shared" si="51"/>
        <v>6</v>
      </c>
      <c r="T112" s="13">
        <f t="shared" si="52"/>
        <v>12</v>
      </c>
      <c r="U112" s="13">
        <f t="shared" si="53"/>
        <v>51</v>
      </c>
      <c r="V112" s="15"/>
      <c r="W112" s="15"/>
      <c r="AI112" s="56"/>
      <c r="AJ112" s="56"/>
    </row>
    <row r="113" spans="1:36" ht="21" customHeight="1">
      <c r="A113" s="9">
        <v>103</v>
      </c>
      <c r="B113" s="32">
        <v>41699</v>
      </c>
      <c r="C113" s="12">
        <f t="shared" si="66"/>
        <v>11850</v>
      </c>
      <c r="D113" s="54">
        <f t="shared" si="70"/>
        <v>11850</v>
      </c>
      <c r="E113" s="12">
        <f t="shared" si="43"/>
        <v>1185</v>
      </c>
      <c r="F113" s="12" t="str">
        <f t="shared" si="54"/>
        <v/>
      </c>
      <c r="G113" s="11">
        <f t="shared" si="55"/>
        <v>24885</v>
      </c>
      <c r="H113" s="12">
        <f t="shared" si="67"/>
        <v>11820</v>
      </c>
      <c r="I113" s="54">
        <f t="shared" si="71"/>
        <v>11820</v>
      </c>
      <c r="J113" s="12">
        <f t="shared" si="44"/>
        <v>1182</v>
      </c>
      <c r="K113" s="12" t="str">
        <f t="shared" si="56"/>
        <v/>
      </c>
      <c r="L113" s="53">
        <f t="shared" si="57"/>
        <v>24822</v>
      </c>
      <c r="M113" s="14">
        <f t="shared" si="45"/>
        <v>30</v>
      </c>
      <c r="N113" s="14">
        <f t="shared" si="46"/>
        <v>30</v>
      </c>
      <c r="O113" s="14">
        <f t="shared" si="47"/>
        <v>3</v>
      </c>
      <c r="P113" s="14" t="str">
        <f t="shared" si="48"/>
        <v/>
      </c>
      <c r="Q113" s="14">
        <f t="shared" si="49"/>
        <v>63</v>
      </c>
      <c r="R113" s="14">
        <f t="shared" si="50"/>
        <v>6</v>
      </c>
      <c r="S113" s="14">
        <f t="shared" si="51"/>
        <v>6</v>
      </c>
      <c r="T113" s="13">
        <f t="shared" si="52"/>
        <v>12</v>
      </c>
      <c r="U113" s="13">
        <f t="shared" si="53"/>
        <v>51</v>
      </c>
      <c r="V113" s="15"/>
      <c r="W113" s="15"/>
      <c r="AI113" s="56"/>
      <c r="AJ113" s="56"/>
    </row>
    <row r="114" spans="1:36" ht="21" customHeight="1">
      <c r="A114" s="9">
        <v>104</v>
      </c>
      <c r="B114" s="32" t="s">
        <v>40</v>
      </c>
      <c r="C114" s="10"/>
      <c r="D114" s="54" t="str">
        <f t="shared" si="70"/>
        <v/>
      </c>
      <c r="E114" s="12" t="str">
        <f t="shared" si="43"/>
        <v/>
      </c>
      <c r="F114" s="12" t="str">
        <f t="shared" si="54"/>
        <v/>
      </c>
      <c r="G114" s="11" t="str">
        <f t="shared" si="55"/>
        <v/>
      </c>
      <c r="H114" s="10"/>
      <c r="I114" s="54" t="str">
        <f t="shared" si="71"/>
        <v/>
      </c>
      <c r="J114" s="12" t="str">
        <f t="shared" si="44"/>
        <v/>
      </c>
      <c r="K114" s="12" t="str">
        <f t="shared" si="56"/>
        <v/>
      </c>
      <c r="L114" s="53" t="str">
        <f t="shared" si="57"/>
        <v/>
      </c>
      <c r="M114" s="14" t="str">
        <f t="shared" si="45"/>
        <v/>
      </c>
      <c r="N114" s="14" t="str">
        <f t="shared" si="46"/>
        <v/>
      </c>
      <c r="O114" s="14" t="str">
        <f t="shared" si="47"/>
        <v/>
      </c>
      <c r="P114" s="14" t="str">
        <f t="shared" si="48"/>
        <v/>
      </c>
      <c r="Q114" s="14" t="str">
        <f t="shared" si="49"/>
        <v/>
      </c>
      <c r="R114" s="14" t="str">
        <f t="shared" si="50"/>
        <v/>
      </c>
      <c r="S114" s="14" t="str">
        <f t="shared" si="51"/>
        <v/>
      </c>
      <c r="T114" s="13" t="str">
        <f t="shared" si="52"/>
        <v/>
      </c>
      <c r="U114" s="13" t="str">
        <f t="shared" si="53"/>
        <v/>
      </c>
      <c r="V114" s="15"/>
      <c r="W114" s="15"/>
      <c r="AI114" s="56"/>
      <c r="AJ114" s="56"/>
    </row>
    <row r="115" spans="1:36" ht="21" customHeight="1">
      <c r="A115" s="9">
        <v>105</v>
      </c>
      <c r="B115" s="32">
        <v>41730</v>
      </c>
      <c r="C115" s="12">
        <f>IF(AND($E$5=""),"",IF(AND(C113=""),"",C113))</f>
        <v>11850</v>
      </c>
      <c r="D115" s="54">
        <f t="shared" si="70"/>
        <v>11850</v>
      </c>
      <c r="E115" s="12">
        <f t="shared" si="43"/>
        <v>1185</v>
      </c>
      <c r="F115" s="12" t="str">
        <f t="shared" si="54"/>
        <v/>
      </c>
      <c r="G115" s="11">
        <f t="shared" si="55"/>
        <v>24885</v>
      </c>
      <c r="H115" s="12">
        <f>IF(AND($E$5=""),"",IF(AND(H113=""),"",H113))</f>
        <v>11820</v>
      </c>
      <c r="I115" s="54">
        <f t="shared" si="71"/>
        <v>11820</v>
      </c>
      <c r="J115" s="12">
        <f t="shared" si="44"/>
        <v>1182</v>
      </c>
      <c r="K115" s="12" t="str">
        <f t="shared" si="56"/>
        <v/>
      </c>
      <c r="L115" s="53">
        <f t="shared" si="57"/>
        <v>24822</v>
      </c>
      <c r="M115" s="14">
        <f t="shared" si="45"/>
        <v>30</v>
      </c>
      <c r="N115" s="14">
        <f t="shared" si="46"/>
        <v>30</v>
      </c>
      <c r="O115" s="14">
        <f t="shared" si="47"/>
        <v>3</v>
      </c>
      <c r="P115" s="14" t="str">
        <f t="shared" si="48"/>
        <v/>
      </c>
      <c r="Q115" s="14">
        <f t="shared" si="49"/>
        <v>63</v>
      </c>
      <c r="R115" s="14">
        <f t="shared" si="50"/>
        <v>6</v>
      </c>
      <c r="S115" s="14">
        <f t="shared" si="51"/>
        <v>6</v>
      </c>
      <c r="T115" s="13">
        <f t="shared" si="52"/>
        <v>12</v>
      </c>
      <c r="U115" s="13">
        <f t="shared" si="53"/>
        <v>51</v>
      </c>
      <c r="V115" s="15"/>
      <c r="W115" s="15"/>
      <c r="AI115" s="56"/>
      <c r="AJ115" s="56"/>
    </row>
    <row r="116" spans="1:36" ht="21" customHeight="1">
      <c r="A116" s="9">
        <v>106</v>
      </c>
      <c r="B116" s="32">
        <v>41760</v>
      </c>
      <c r="C116" s="12">
        <f t="shared" si="66"/>
        <v>11850</v>
      </c>
      <c r="D116" s="54">
        <f t="shared" si="70"/>
        <v>11850</v>
      </c>
      <c r="E116" s="12">
        <f t="shared" si="43"/>
        <v>1185</v>
      </c>
      <c r="F116" s="12" t="str">
        <f t="shared" si="54"/>
        <v/>
      </c>
      <c r="G116" s="11">
        <f t="shared" si="55"/>
        <v>24885</v>
      </c>
      <c r="H116" s="12">
        <f t="shared" si="67"/>
        <v>11820</v>
      </c>
      <c r="I116" s="54">
        <f t="shared" si="71"/>
        <v>11820</v>
      </c>
      <c r="J116" s="12">
        <f t="shared" si="44"/>
        <v>1182</v>
      </c>
      <c r="K116" s="12" t="str">
        <f t="shared" si="56"/>
        <v/>
      </c>
      <c r="L116" s="53">
        <f t="shared" si="57"/>
        <v>24822</v>
      </c>
      <c r="M116" s="14">
        <f t="shared" si="45"/>
        <v>30</v>
      </c>
      <c r="N116" s="14">
        <f t="shared" si="46"/>
        <v>30</v>
      </c>
      <c r="O116" s="14">
        <f t="shared" si="47"/>
        <v>3</v>
      </c>
      <c r="P116" s="14" t="str">
        <f t="shared" si="48"/>
        <v/>
      </c>
      <c r="Q116" s="14">
        <f t="shared" si="49"/>
        <v>63</v>
      </c>
      <c r="R116" s="14">
        <f t="shared" si="50"/>
        <v>6</v>
      </c>
      <c r="S116" s="14">
        <f t="shared" si="51"/>
        <v>6</v>
      </c>
      <c r="T116" s="13">
        <f t="shared" si="52"/>
        <v>12</v>
      </c>
      <c r="U116" s="13">
        <f t="shared" si="53"/>
        <v>51</v>
      </c>
      <c r="V116" s="15"/>
      <c r="W116" s="15"/>
      <c r="AI116" s="56"/>
      <c r="AJ116" s="56"/>
    </row>
    <row r="117" spans="1:36" ht="21" customHeight="1">
      <c r="A117" s="9">
        <v>107</v>
      </c>
      <c r="B117" s="32">
        <v>41791</v>
      </c>
      <c r="C117" s="12">
        <f t="shared" si="66"/>
        <v>11850</v>
      </c>
      <c r="D117" s="54">
        <f t="shared" si="70"/>
        <v>11850</v>
      </c>
      <c r="E117" s="12">
        <f t="shared" si="43"/>
        <v>1185</v>
      </c>
      <c r="F117" s="12" t="str">
        <f t="shared" si="54"/>
        <v/>
      </c>
      <c r="G117" s="11">
        <f t="shared" si="55"/>
        <v>24885</v>
      </c>
      <c r="H117" s="12">
        <f t="shared" si="67"/>
        <v>11820</v>
      </c>
      <c r="I117" s="54">
        <f t="shared" si="71"/>
        <v>11820</v>
      </c>
      <c r="J117" s="12">
        <f t="shared" si="44"/>
        <v>1182</v>
      </c>
      <c r="K117" s="12" t="str">
        <f t="shared" si="56"/>
        <v/>
      </c>
      <c r="L117" s="53">
        <f t="shared" si="57"/>
        <v>24822</v>
      </c>
      <c r="M117" s="14">
        <f t="shared" si="45"/>
        <v>30</v>
      </c>
      <c r="N117" s="14">
        <f t="shared" si="46"/>
        <v>30</v>
      </c>
      <c r="O117" s="14">
        <f t="shared" si="47"/>
        <v>3</v>
      </c>
      <c r="P117" s="14" t="str">
        <f t="shared" si="48"/>
        <v/>
      </c>
      <c r="Q117" s="14">
        <f t="shared" si="49"/>
        <v>63</v>
      </c>
      <c r="R117" s="14">
        <f t="shared" si="50"/>
        <v>6</v>
      </c>
      <c r="S117" s="14">
        <f t="shared" si="51"/>
        <v>6</v>
      </c>
      <c r="T117" s="13">
        <f t="shared" si="52"/>
        <v>12</v>
      </c>
      <c r="U117" s="13">
        <f t="shared" si="53"/>
        <v>51</v>
      </c>
      <c r="V117" s="15"/>
      <c r="W117" s="15"/>
      <c r="AI117" s="56"/>
      <c r="AJ117" s="56"/>
    </row>
    <row r="118" spans="1:36" ht="21" customHeight="1">
      <c r="A118" s="9">
        <v>108</v>
      </c>
      <c r="B118" s="32">
        <v>41821</v>
      </c>
      <c r="C118" s="12">
        <f>IF(AND($E$5=""),"",IF(AND(C117=""),"",ROUNDUP(ROUND(C117*3%,0),-1)+C117))</f>
        <v>12210</v>
      </c>
      <c r="D118" s="54">
        <f>IF(AND($E$5=""),"",IF(AND(C118=""),"",ROUND((C118*107%),0)))</f>
        <v>13065</v>
      </c>
      <c r="E118" s="12">
        <f t="shared" si="43"/>
        <v>1221</v>
      </c>
      <c r="F118" s="12" t="str">
        <f t="shared" si="54"/>
        <v/>
      </c>
      <c r="G118" s="11">
        <f t="shared" si="55"/>
        <v>26496</v>
      </c>
      <c r="H118" s="12">
        <f>IF(AND($E$5=""),"",IF(AND(H117=""),"",ROUNDUP(ROUND(H117*3%,0),-1)+H117))</f>
        <v>12180</v>
      </c>
      <c r="I118" s="54">
        <f>IF(AND($E$5=""),"",IF(AND(H118=""),"",ROUND((H118*107%),0)))</f>
        <v>13033</v>
      </c>
      <c r="J118" s="12">
        <f t="shared" si="44"/>
        <v>1218</v>
      </c>
      <c r="K118" s="12" t="str">
        <f t="shared" si="56"/>
        <v/>
      </c>
      <c r="L118" s="53">
        <f t="shared" si="57"/>
        <v>26431</v>
      </c>
      <c r="M118" s="14">
        <f t="shared" si="45"/>
        <v>30</v>
      </c>
      <c r="N118" s="14">
        <f t="shared" si="46"/>
        <v>32</v>
      </c>
      <c r="O118" s="14">
        <f t="shared" si="47"/>
        <v>3</v>
      </c>
      <c r="P118" s="14" t="str">
        <f t="shared" si="48"/>
        <v/>
      </c>
      <c r="Q118" s="14">
        <f t="shared" si="49"/>
        <v>65</v>
      </c>
      <c r="R118" s="14">
        <f t="shared" si="50"/>
        <v>7</v>
      </c>
      <c r="S118" s="14">
        <f t="shared" si="51"/>
        <v>7</v>
      </c>
      <c r="T118" s="13">
        <f t="shared" si="52"/>
        <v>14</v>
      </c>
      <c r="U118" s="13">
        <f t="shared" si="53"/>
        <v>51</v>
      </c>
      <c r="V118" s="15"/>
      <c r="W118" s="15"/>
      <c r="AI118" s="56"/>
      <c r="AJ118" s="56"/>
    </row>
    <row r="119" spans="1:36" ht="21" customHeight="1">
      <c r="A119" s="9">
        <v>109</v>
      </c>
      <c r="B119" s="32">
        <v>41852</v>
      </c>
      <c r="C119" s="12">
        <f t="shared" si="66"/>
        <v>12210</v>
      </c>
      <c r="D119" s="54">
        <f t="shared" ref="D119:D123" si="72">IF(AND($E$5=""),"",IF(AND(C119=""),"",ROUND((C119*107%),0)))</f>
        <v>13065</v>
      </c>
      <c r="E119" s="12">
        <f t="shared" si="43"/>
        <v>1221</v>
      </c>
      <c r="F119" s="12" t="str">
        <f t="shared" si="54"/>
        <v/>
      </c>
      <c r="G119" s="11">
        <f t="shared" si="55"/>
        <v>26496</v>
      </c>
      <c r="H119" s="12">
        <f t="shared" si="67"/>
        <v>12180</v>
      </c>
      <c r="I119" s="54">
        <f t="shared" ref="I119:I123" si="73">IF(AND($E$5=""),"",IF(AND(H119=""),"",ROUND((H119*107%),0)))</f>
        <v>13033</v>
      </c>
      <c r="J119" s="12">
        <f t="shared" si="44"/>
        <v>1218</v>
      </c>
      <c r="K119" s="12" t="str">
        <f t="shared" si="56"/>
        <v/>
      </c>
      <c r="L119" s="53">
        <f t="shared" si="57"/>
        <v>26431</v>
      </c>
      <c r="M119" s="14">
        <f t="shared" si="45"/>
        <v>30</v>
      </c>
      <c r="N119" s="14">
        <f t="shared" si="46"/>
        <v>32</v>
      </c>
      <c r="O119" s="14">
        <f t="shared" si="47"/>
        <v>3</v>
      </c>
      <c r="P119" s="14" t="str">
        <f t="shared" si="48"/>
        <v/>
      </c>
      <c r="Q119" s="14">
        <f t="shared" si="49"/>
        <v>65</v>
      </c>
      <c r="R119" s="14">
        <f t="shared" si="50"/>
        <v>7</v>
      </c>
      <c r="S119" s="14">
        <f t="shared" si="51"/>
        <v>7</v>
      </c>
      <c r="T119" s="13">
        <f t="shared" si="52"/>
        <v>14</v>
      </c>
      <c r="U119" s="13">
        <f t="shared" si="53"/>
        <v>51</v>
      </c>
      <c r="V119" s="15"/>
      <c r="W119" s="15"/>
      <c r="AI119" s="56"/>
      <c r="AJ119" s="56"/>
    </row>
    <row r="120" spans="1:36" ht="21" customHeight="1">
      <c r="A120" s="9">
        <v>110</v>
      </c>
      <c r="B120" s="32">
        <v>41883</v>
      </c>
      <c r="C120" s="12">
        <f t="shared" si="66"/>
        <v>12210</v>
      </c>
      <c r="D120" s="54">
        <f t="shared" si="72"/>
        <v>13065</v>
      </c>
      <c r="E120" s="12">
        <f t="shared" si="43"/>
        <v>1221</v>
      </c>
      <c r="F120" s="12" t="str">
        <f t="shared" si="54"/>
        <v/>
      </c>
      <c r="G120" s="11">
        <f t="shared" si="55"/>
        <v>26496</v>
      </c>
      <c r="H120" s="12">
        <f t="shared" si="67"/>
        <v>12180</v>
      </c>
      <c r="I120" s="54">
        <f t="shared" si="73"/>
        <v>13033</v>
      </c>
      <c r="J120" s="12">
        <f t="shared" si="44"/>
        <v>1218</v>
      </c>
      <c r="K120" s="12" t="str">
        <f t="shared" si="56"/>
        <v/>
      </c>
      <c r="L120" s="53">
        <f t="shared" si="57"/>
        <v>26431</v>
      </c>
      <c r="M120" s="14">
        <f t="shared" si="45"/>
        <v>30</v>
      </c>
      <c r="N120" s="14">
        <f t="shared" si="46"/>
        <v>32</v>
      </c>
      <c r="O120" s="14">
        <f t="shared" si="47"/>
        <v>3</v>
      </c>
      <c r="P120" s="14" t="str">
        <f t="shared" si="48"/>
        <v/>
      </c>
      <c r="Q120" s="14">
        <f t="shared" si="49"/>
        <v>65</v>
      </c>
      <c r="R120" s="14">
        <f t="shared" si="50"/>
        <v>7</v>
      </c>
      <c r="S120" s="14">
        <f t="shared" si="51"/>
        <v>7</v>
      </c>
      <c r="T120" s="13">
        <f t="shared" si="52"/>
        <v>14</v>
      </c>
      <c r="U120" s="13">
        <f t="shared" si="53"/>
        <v>51</v>
      </c>
      <c r="V120" s="15"/>
      <c r="W120" s="15"/>
      <c r="AI120" s="56"/>
      <c r="AJ120" s="56"/>
    </row>
    <row r="121" spans="1:36" ht="21" customHeight="1">
      <c r="A121" s="9">
        <v>111</v>
      </c>
      <c r="B121" s="32">
        <v>41913</v>
      </c>
      <c r="C121" s="12">
        <f t="shared" si="66"/>
        <v>12210</v>
      </c>
      <c r="D121" s="54">
        <f t="shared" si="72"/>
        <v>13065</v>
      </c>
      <c r="E121" s="12">
        <f t="shared" si="43"/>
        <v>1221</v>
      </c>
      <c r="F121" s="12" t="str">
        <f t="shared" si="54"/>
        <v/>
      </c>
      <c r="G121" s="11">
        <f t="shared" si="55"/>
        <v>26496</v>
      </c>
      <c r="H121" s="12">
        <f t="shared" si="67"/>
        <v>12180</v>
      </c>
      <c r="I121" s="54">
        <f t="shared" si="73"/>
        <v>13033</v>
      </c>
      <c r="J121" s="12">
        <f t="shared" si="44"/>
        <v>1218</v>
      </c>
      <c r="K121" s="12" t="str">
        <f t="shared" si="56"/>
        <v/>
      </c>
      <c r="L121" s="53">
        <f t="shared" si="57"/>
        <v>26431</v>
      </c>
      <c r="M121" s="14">
        <f t="shared" si="45"/>
        <v>30</v>
      </c>
      <c r="N121" s="14">
        <f t="shared" si="46"/>
        <v>32</v>
      </c>
      <c r="O121" s="14">
        <f t="shared" si="47"/>
        <v>3</v>
      </c>
      <c r="P121" s="14" t="str">
        <f t="shared" si="48"/>
        <v/>
      </c>
      <c r="Q121" s="14">
        <f t="shared" si="49"/>
        <v>65</v>
      </c>
      <c r="R121" s="14">
        <f t="shared" si="50"/>
        <v>7</v>
      </c>
      <c r="S121" s="14">
        <f t="shared" si="51"/>
        <v>7</v>
      </c>
      <c r="T121" s="13">
        <f t="shared" si="52"/>
        <v>14</v>
      </c>
      <c r="U121" s="13">
        <f t="shared" si="53"/>
        <v>51</v>
      </c>
      <c r="V121" s="15"/>
      <c r="W121" s="15"/>
      <c r="AI121" s="56"/>
      <c r="AJ121" s="56"/>
    </row>
    <row r="122" spans="1:36" ht="21" customHeight="1">
      <c r="A122" s="9">
        <v>112</v>
      </c>
      <c r="B122" s="32">
        <v>41944</v>
      </c>
      <c r="C122" s="12">
        <f t="shared" si="66"/>
        <v>12210</v>
      </c>
      <c r="D122" s="54">
        <f t="shared" si="72"/>
        <v>13065</v>
      </c>
      <c r="E122" s="12">
        <f t="shared" si="43"/>
        <v>1221</v>
      </c>
      <c r="F122" s="12" t="str">
        <f t="shared" si="54"/>
        <v/>
      </c>
      <c r="G122" s="11">
        <f t="shared" si="55"/>
        <v>26496</v>
      </c>
      <c r="H122" s="12">
        <f t="shared" si="67"/>
        <v>12180</v>
      </c>
      <c r="I122" s="54">
        <f t="shared" si="73"/>
        <v>13033</v>
      </c>
      <c r="J122" s="12">
        <f t="shared" si="44"/>
        <v>1218</v>
      </c>
      <c r="K122" s="12" t="str">
        <f t="shared" si="56"/>
        <v/>
      </c>
      <c r="L122" s="53">
        <f t="shared" si="57"/>
        <v>26431</v>
      </c>
      <c r="M122" s="14">
        <f t="shared" si="45"/>
        <v>30</v>
      </c>
      <c r="N122" s="14">
        <f t="shared" si="46"/>
        <v>32</v>
      </c>
      <c r="O122" s="14">
        <f t="shared" si="47"/>
        <v>3</v>
      </c>
      <c r="P122" s="14" t="str">
        <f t="shared" si="48"/>
        <v/>
      </c>
      <c r="Q122" s="14">
        <f t="shared" si="49"/>
        <v>65</v>
      </c>
      <c r="R122" s="14">
        <f t="shared" si="50"/>
        <v>7</v>
      </c>
      <c r="S122" s="14">
        <f t="shared" si="51"/>
        <v>7</v>
      </c>
      <c r="T122" s="13">
        <f t="shared" si="52"/>
        <v>14</v>
      </c>
      <c r="U122" s="13">
        <f t="shared" si="53"/>
        <v>51</v>
      </c>
      <c r="V122" s="15"/>
      <c r="W122" s="15"/>
      <c r="AI122" s="56"/>
      <c r="AJ122" s="56"/>
    </row>
    <row r="123" spans="1:36" ht="21" customHeight="1">
      <c r="A123" s="9">
        <v>113</v>
      </c>
      <c r="B123" s="32">
        <v>41974</v>
      </c>
      <c r="C123" s="12">
        <f t="shared" si="66"/>
        <v>12210</v>
      </c>
      <c r="D123" s="54">
        <f t="shared" si="72"/>
        <v>13065</v>
      </c>
      <c r="E123" s="12">
        <f t="shared" si="43"/>
        <v>1221</v>
      </c>
      <c r="F123" s="12" t="str">
        <f t="shared" si="54"/>
        <v/>
      </c>
      <c r="G123" s="11">
        <f t="shared" si="55"/>
        <v>26496</v>
      </c>
      <c r="H123" s="12">
        <f t="shared" si="67"/>
        <v>12180</v>
      </c>
      <c r="I123" s="54">
        <f t="shared" si="73"/>
        <v>13033</v>
      </c>
      <c r="J123" s="12">
        <f t="shared" si="44"/>
        <v>1218</v>
      </c>
      <c r="K123" s="12" t="str">
        <f t="shared" si="56"/>
        <v/>
      </c>
      <c r="L123" s="53">
        <f t="shared" si="57"/>
        <v>26431</v>
      </c>
      <c r="M123" s="14">
        <f t="shared" si="45"/>
        <v>30</v>
      </c>
      <c r="N123" s="14">
        <f t="shared" si="46"/>
        <v>32</v>
      </c>
      <c r="O123" s="14">
        <f t="shared" si="47"/>
        <v>3</v>
      </c>
      <c r="P123" s="14" t="str">
        <f t="shared" si="48"/>
        <v/>
      </c>
      <c r="Q123" s="14">
        <f t="shared" si="49"/>
        <v>65</v>
      </c>
      <c r="R123" s="14">
        <f t="shared" si="50"/>
        <v>7</v>
      </c>
      <c r="S123" s="14">
        <f t="shared" si="51"/>
        <v>7</v>
      </c>
      <c r="T123" s="13">
        <f t="shared" si="52"/>
        <v>14</v>
      </c>
      <c r="U123" s="13">
        <f t="shared" si="53"/>
        <v>51</v>
      </c>
      <c r="V123" s="15"/>
      <c r="W123" s="15"/>
      <c r="AI123" s="56"/>
      <c r="AJ123" s="56"/>
    </row>
    <row r="124" spans="1:36" ht="21" customHeight="1">
      <c r="A124" s="9">
        <v>114</v>
      </c>
      <c r="B124" s="32">
        <v>42005</v>
      </c>
      <c r="C124" s="12">
        <f t="shared" si="66"/>
        <v>12210</v>
      </c>
      <c r="D124" s="54">
        <f>IF(AND($E$5=""),"",IF(AND(C124=""),"",ROUND((C124*113%),0)))</f>
        <v>13797</v>
      </c>
      <c r="E124" s="12">
        <f t="shared" si="43"/>
        <v>1221</v>
      </c>
      <c r="F124" s="12" t="str">
        <f t="shared" si="54"/>
        <v/>
      </c>
      <c r="G124" s="11">
        <f t="shared" si="55"/>
        <v>27228</v>
      </c>
      <c r="H124" s="12">
        <f t="shared" si="67"/>
        <v>12180</v>
      </c>
      <c r="I124" s="54">
        <f>IF(AND($E$5=""),"",IF(AND(H124=""),"",ROUND((H124*113%),0)))</f>
        <v>13763</v>
      </c>
      <c r="J124" s="12">
        <f t="shared" si="44"/>
        <v>1218</v>
      </c>
      <c r="K124" s="12" t="str">
        <f t="shared" si="56"/>
        <v/>
      </c>
      <c r="L124" s="53">
        <f t="shared" si="57"/>
        <v>27161</v>
      </c>
      <c r="M124" s="14">
        <f t="shared" si="45"/>
        <v>30</v>
      </c>
      <c r="N124" s="14">
        <f t="shared" si="46"/>
        <v>34</v>
      </c>
      <c r="O124" s="14">
        <f t="shared" si="47"/>
        <v>3</v>
      </c>
      <c r="P124" s="14" t="str">
        <f t="shared" si="48"/>
        <v/>
      </c>
      <c r="Q124" s="14">
        <f t="shared" si="49"/>
        <v>67</v>
      </c>
      <c r="R124" s="14">
        <f t="shared" si="50"/>
        <v>7</v>
      </c>
      <c r="S124" s="14">
        <f t="shared" si="51"/>
        <v>7</v>
      </c>
      <c r="T124" s="13">
        <f t="shared" si="52"/>
        <v>14</v>
      </c>
      <c r="U124" s="13">
        <f t="shared" si="53"/>
        <v>53</v>
      </c>
      <c r="V124" s="15"/>
      <c r="W124" s="15"/>
      <c r="AI124" s="56"/>
      <c r="AJ124" s="56"/>
    </row>
    <row r="125" spans="1:36" ht="21" customHeight="1">
      <c r="A125" s="9">
        <v>115</v>
      </c>
      <c r="B125" s="32">
        <v>42036</v>
      </c>
      <c r="C125" s="12">
        <f t="shared" si="66"/>
        <v>12210</v>
      </c>
      <c r="D125" s="54">
        <f t="shared" ref="D125:D130" si="74">IF(AND($E$5=""),"",IF(AND(C125=""),"",ROUND((C125*113%),0)))</f>
        <v>13797</v>
      </c>
      <c r="E125" s="12">
        <f t="shared" si="43"/>
        <v>1221</v>
      </c>
      <c r="F125" s="12" t="str">
        <f t="shared" si="54"/>
        <v/>
      </c>
      <c r="G125" s="11">
        <f t="shared" si="55"/>
        <v>27228</v>
      </c>
      <c r="H125" s="12">
        <f t="shared" si="67"/>
        <v>12180</v>
      </c>
      <c r="I125" s="54">
        <f t="shared" ref="I125:I130" si="75">IF(AND($E$5=""),"",IF(AND(H125=""),"",ROUND((H125*113%),0)))</f>
        <v>13763</v>
      </c>
      <c r="J125" s="12">
        <f t="shared" si="44"/>
        <v>1218</v>
      </c>
      <c r="K125" s="12" t="str">
        <f t="shared" si="56"/>
        <v/>
      </c>
      <c r="L125" s="53">
        <f t="shared" si="57"/>
        <v>27161</v>
      </c>
      <c r="M125" s="14">
        <f t="shared" si="45"/>
        <v>30</v>
      </c>
      <c r="N125" s="14">
        <f t="shared" si="46"/>
        <v>34</v>
      </c>
      <c r="O125" s="14">
        <f t="shared" si="47"/>
        <v>3</v>
      </c>
      <c r="P125" s="14" t="str">
        <f t="shared" si="48"/>
        <v/>
      </c>
      <c r="Q125" s="14">
        <f t="shared" si="49"/>
        <v>67</v>
      </c>
      <c r="R125" s="14">
        <f t="shared" si="50"/>
        <v>7</v>
      </c>
      <c r="S125" s="14">
        <f t="shared" si="51"/>
        <v>7</v>
      </c>
      <c r="T125" s="13">
        <f t="shared" si="52"/>
        <v>14</v>
      </c>
      <c r="U125" s="13">
        <f t="shared" si="53"/>
        <v>53</v>
      </c>
      <c r="V125" s="15"/>
      <c r="W125" s="15"/>
      <c r="AI125" s="56"/>
      <c r="AJ125" s="56"/>
    </row>
    <row r="126" spans="1:36" ht="21" customHeight="1">
      <c r="A126" s="9">
        <v>116</v>
      </c>
      <c r="B126" s="32">
        <v>42064</v>
      </c>
      <c r="C126" s="12">
        <f t="shared" si="66"/>
        <v>12210</v>
      </c>
      <c r="D126" s="54">
        <f t="shared" si="74"/>
        <v>13797</v>
      </c>
      <c r="E126" s="12">
        <f t="shared" si="43"/>
        <v>1221</v>
      </c>
      <c r="F126" s="12" t="str">
        <f t="shared" si="54"/>
        <v/>
      </c>
      <c r="G126" s="11">
        <f t="shared" si="55"/>
        <v>27228</v>
      </c>
      <c r="H126" s="12">
        <f t="shared" si="67"/>
        <v>12180</v>
      </c>
      <c r="I126" s="54">
        <f t="shared" si="75"/>
        <v>13763</v>
      </c>
      <c r="J126" s="12">
        <f t="shared" si="44"/>
        <v>1218</v>
      </c>
      <c r="K126" s="12" t="str">
        <f t="shared" si="56"/>
        <v/>
      </c>
      <c r="L126" s="53">
        <f t="shared" si="57"/>
        <v>27161</v>
      </c>
      <c r="M126" s="14">
        <f t="shared" si="45"/>
        <v>30</v>
      </c>
      <c r="N126" s="14">
        <f t="shared" si="46"/>
        <v>34</v>
      </c>
      <c r="O126" s="14">
        <f t="shared" si="47"/>
        <v>3</v>
      </c>
      <c r="P126" s="14" t="str">
        <f t="shared" si="48"/>
        <v/>
      </c>
      <c r="Q126" s="14">
        <f t="shared" si="49"/>
        <v>67</v>
      </c>
      <c r="R126" s="14">
        <f t="shared" si="50"/>
        <v>7</v>
      </c>
      <c r="S126" s="14">
        <f t="shared" si="51"/>
        <v>7</v>
      </c>
      <c r="T126" s="13">
        <f t="shared" si="52"/>
        <v>14</v>
      </c>
      <c r="U126" s="13">
        <f t="shared" si="53"/>
        <v>53</v>
      </c>
      <c r="V126" s="15"/>
      <c r="W126" s="15"/>
      <c r="AI126" s="56"/>
      <c r="AJ126" s="56"/>
    </row>
    <row r="127" spans="1:36" ht="21" customHeight="1">
      <c r="A127" s="9">
        <v>117</v>
      </c>
      <c r="B127" s="32" t="s">
        <v>40</v>
      </c>
      <c r="C127" s="10"/>
      <c r="D127" s="54" t="str">
        <f t="shared" si="74"/>
        <v/>
      </c>
      <c r="E127" s="12" t="str">
        <f t="shared" si="43"/>
        <v/>
      </c>
      <c r="F127" s="12" t="str">
        <f t="shared" si="54"/>
        <v/>
      </c>
      <c r="G127" s="11" t="str">
        <f t="shared" si="55"/>
        <v/>
      </c>
      <c r="H127" s="10"/>
      <c r="I127" s="54" t="str">
        <f t="shared" si="75"/>
        <v/>
      </c>
      <c r="J127" s="12" t="str">
        <f t="shared" si="44"/>
        <v/>
      </c>
      <c r="K127" s="12" t="str">
        <f t="shared" si="56"/>
        <v/>
      </c>
      <c r="L127" s="53" t="str">
        <f t="shared" si="57"/>
        <v/>
      </c>
      <c r="M127" s="14" t="str">
        <f t="shared" si="45"/>
        <v/>
      </c>
      <c r="N127" s="14" t="str">
        <f t="shared" si="46"/>
        <v/>
      </c>
      <c r="O127" s="14" t="str">
        <f t="shared" si="47"/>
        <v/>
      </c>
      <c r="P127" s="14" t="str">
        <f t="shared" si="48"/>
        <v/>
      </c>
      <c r="Q127" s="14" t="str">
        <f t="shared" si="49"/>
        <v/>
      </c>
      <c r="R127" s="14" t="str">
        <f t="shared" si="50"/>
        <v/>
      </c>
      <c r="S127" s="14" t="str">
        <f t="shared" si="51"/>
        <v/>
      </c>
      <c r="T127" s="13" t="str">
        <f t="shared" si="52"/>
        <v/>
      </c>
      <c r="U127" s="13" t="str">
        <f t="shared" si="53"/>
        <v/>
      </c>
      <c r="V127" s="15"/>
      <c r="W127" s="15"/>
      <c r="AI127" s="56"/>
      <c r="AJ127" s="56"/>
    </row>
    <row r="128" spans="1:36" ht="21" customHeight="1">
      <c r="A128" s="9">
        <v>118</v>
      </c>
      <c r="B128" s="32">
        <v>42095</v>
      </c>
      <c r="C128" s="12">
        <f>IF(AND($E$5=""),"",IF(AND(C126=""),"",C126))</f>
        <v>12210</v>
      </c>
      <c r="D128" s="54">
        <f t="shared" si="74"/>
        <v>13797</v>
      </c>
      <c r="E128" s="12">
        <f t="shared" si="43"/>
        <v>1221</v>
      </c>
      <c r="F128" s="12" t="str">
        <f t="shared" si="54"/>
        <v/>
      </c>
      <c r="G128" s="11">
        <f t="shared" si="55"/>
        <v>27228</v>
      </c>
      <c r="H128" s="12">
        <f>IF(AND($E$5=""),"",IF(AND(H126=""),"",H126))</f>
        <v>12180</v>
      </c>
      <c r="I128" s="54">
        <f t="shared" si="75"/>
        <v>13763</v>
      </c>
      <c r="J128" s="12">
        <f t="shared" si="44"/>
        <v>1218</v>
      </c>
      <c r="K128" s="12" t="str">
        <f t="shared" si="56"/>
        <v/>
      </c>
      <c r="L128" s="53">
        <f t="shared" si="57"/>
        <v>27161</v>
      </c>
      <c r="M128" s="14">
        <f t="shared" si="45"/>
        <v>30</v>
      </c>
      <c r="N128" s="14">
        <f t="shared" si="46"/>
        <v>34</v>
      </c>
      <c r="O128" s="14">
        <f t="shared" si="47"/>
        <v>3</v>
      </c>
      <c r="P128" s="14" t="str">
        <f t="shared" si="48"/>
        <v/>
      </c>
      <c r="Q128" s="14">
        <f t="shared" si="49"/>
        <v>67</v>
      </c>
      <c r="R128" s="14">
        <f t="shared" si="50"/>
        <v>7</v>
      </c>
      <c r="S128" s="14">
        <f t="shared" si="51"/>
        <v>7</v>
      </c>
      <c r="T128" s="13">
        <f t="shared" si="52"/>
        <v>14</v>
      </c>
      <c r="U128" s="13">
        <f t="shared" si="53"/>
        <v>53</v>
      </c>
      <c r="V128" s="15"/>
      <c r="W128" s="15"/>
      <c r="AI128" s="56"/>
      <c r="AJ128" s="56"/>
    </row>
    <row r="129" spans="1:36" ht="21" customHeight="1">
      <c r="A129" s="9">
        <v>119</v>
      </c>
      <c r="B129" s="32">
        <v>42125</v>
      </c>
      <c r="C129" s="12">
        <f t="shared" si="66"/>
        <v>12210</v>
      </c>
      <c r="D129" s="54">
        <f t="shared" si="74"/>
        <v>13797</v>
      </c>
      <c r="E129" s="12">
        <f t="shared" si="43"/>
        <v>1221</v>
      </c>
      <c r="F129" s="12" t="str">
        <f t="shared" si="54"/>
        <v/>
      </c>
      <c r="G129" s="11">
        <f t="shared" si="55"/>
        <v>27228</v>
      </c>
      <c r="H129" s="12">
        <f t="shared" si="67"/>
        <v>12180</v>
      </c>
      <c r="I129" s="54">
        <f t="shared" si="75"/>
        <v>13763</v>
      </c>
      <c r="J129" s="12">
        <f t="shared" si="44"/>
        <v>1218</v>
      </c>
      <c r="K129" s="12" t="str">
        <f t="shared" si="56"/>
        <v/>
      </c>
      <c r="L129" s="53">
        <f t="shared" si="57"/>
        <v>27161</v>
      </c>
      <c r="M129" s="14">
        <f t="shared" si="45"/>
        <v>30</v>
      </c>
      <c r="N129" s="14">
        <f t="shared" si="46"/>
        <v>34</v>
      </c>
      <c r="O129" s="14">
        <f t="shared" si="47"/>
        <v>3</v>
      </c>
      <c r="P129" s="14" t="str">
        <f t="shared" si="48"/>
        <v/>
      </c>
      <c r="Q129" s="14">
        <f t="shared" si="49"/>
        <v>67</v>
      </c>
      <c r="R129" s="14">
        <f t="shared" si="50"/>
        <v>7</v>
      </c>
      <c r="S129" s="14">
        <f t="shared" si="51"/>
        <v>7</v>
      </c>
      <c r="T129" s="13">
        <f t="shared" si="52"/>
        <v>14</v>
      </c>
      <c r="U129" s="13">
        <f t="shared" si="53"/>
        <v>53</v>
      </c>
      <c r="V129" s="15"/>
      <c r="W129" s="15"/>
      <c r="AI129" s="56"/>
      <c r="AJ129" s="56"/>
    </row>
    <row r="130" spans="1:36" ht="21" customHeight="1">
      <c r="A130" s="9">
        <v>120</v>
      </c>
      <c r="B130" s="32">
        <v>42156</v>
      </c>
      <c r="C130" s="12">
        <f t="shared" si="66"/>
        <v>12210</v>
      </c>
      <c r="D130" s="54">
        <f t="shared" si="74"/>
        <v>13797</v>
      </c>
      <c r="E130" s="12">
        <f t="shared" si="43"/>
        <v>1221</v>
      </c>
      <c r="F130" s="12" t="str">
        <f t="shared" si="54"/>
        <v/>
      </c>
      <c r="G130" s="11">
        <f t="shared" si="55"/>
        <v>27228</v>
      </c>
      <c r="H130" s="12">
        <f t="shared" si="67"/>
        <v>12180</v>
      </c>
      <c r="I130" s="54">
        <f t="shared" si="75"/>
        <v>13763</v>
      </c>
      <c r="J130" s="12">
        <f t="shared" si="44"/>
        <v>1218</v>
      </c>
      <c r="K130" s="12" t="str">
        <f t="shared" si="56"/>
        <v/>
      </c>
      <c r="L130" s="53">
        <f t="shared" si="57"/>
        <v>27161</v>
      </c>
      <c r="M130" s="14">
        <f t="shared" si="45"/>
        <v>30</v>
      </c>
      <c r="N130" s="14">
        <f t="shared" si="46"/>
        <v>34</v>
      </c>
      <c r="O130" s="14">
        <f t="shared" si="47"/>
        <v>3</v>
      </c>
      <c r="P130" s="14" t="str">
        <f t="shared" si="48"/>
        <v/>
      </c>
      <c r="Q130" s="14">
        <f t="shared" si="49"/>
        <v>67</v>
      </c>
      <c r="R130" s="14">
        <f t="shared" si="50"/>
        <v>7</v>
      </c>
      <c r="S130" s="14">
        <f t="shared" si="51"/>
        <v>7</v>
      </c>
      <c r="T130" s="13">
        <f t="shared" si="52"/>
        <v>14</v>
      </c>
      <c r="U130" s="13">
        <f t="shared" si="53"/>
        <v>53</v>
      </c>
      <c r="V130" s="15"/>
      <c r="W130" s="15"/>
      <c r="AI130" s="56"/>
      <c r="AJ130" s="56"/>
    </row>
    <row r="131" spans="1:36" ht="21" customHeight="1">
      <c r="A131" s="9">
        <v>121</v>
      </c>
      <c r="B131" s="32">
        <v>42186</v>
      </c>
      <c r="C131" s="12">
        <f>IF(AND($E$5=""),"",IF(AND(C130=""),"",ROUNDUP(ROUND(C130*3%,0),-1)+C130))</f>
        <v>12580</v>
      </c>
      <c r="D131" s="54">
        <f>IF(AND($E$5=""),"",IF(AND(C131=""),"",ROUND((C131*119%),0)))</f>
        <v>14970</v>
      </c>
      <c r="E131" s="12">
        <f t="shared" si="43"/>
        <v>1258</v>
      </c>
      <c r="F131" s="12" t="str">
        <f t="shared" si="54"/>
        <v/>
      </c>
      <c r="G131" s="11">
        <f t="shared" si="55"/>
        <v>28808</v>
      </c>
      <c r="H131" s="12">
        <f>IF(AND($E$5=""),"",IF(AND(H130=""),"",ROUNDUP(ROUND(H130*3%,0),-1)+H130))</f>
        <v>12550</v>
      </c>
      <c r="I131" s="54">
        <f>IF(AND($E$5=""),"",IF(AND(H131=""),"",ROUND((H131*119%),0)))</f>
        <v>14935</v>
      </c>
      <c r="J131" s="12">
        <f t="shared" si="44"/>
        <v>1255</v>
      </c>
      <c r="K131" s="12" t="str">
        <f t="shared" si="56"/>
        <v/>
      </c>
      <c r="L131" s="53">
        <f t="shared" si="57"/>
        <v>28740</v>
      </c>
      <c r="M131" s="14">
        <f t="shared" si="45"/>
        <v>30</v>
      </c>
      <c r="N131" s="14">
        <f t="shared" si="46"/>
        <v>35</v>
      </c>
      <c r="O131" s="14">
        <f t="shared" si="47"/>
        <v>3</v>
      </c>
      <c r="P131" s="14" t="str">
        <f t="shared" si="48"/>
        <v/>
      </c>
      <c r="Q131" s="14">
        <f t="shared" si="49"/>
        <v>68</v>
      </c>
      <c r="R131" s="14">
        <f t="shared" si="50"/>
        <v>7</v>
      </c>
      <c r="S131" s="14">
        <f t="shared" si="51"/>
        <v>7</v>
      </c>
      <c r="T131" s="13">
        <f t="shared" si="52"/>
        <v>14</v>
      </c>
      <c r="U131" s="13">
        <f t="shared" si="53"/>
        <v>54</v>
      </c>
      <c r="V131" s="15"/>
      <c r="W131" s="15"/>
      <c r="AI131" s="56"/>
      <c r="AJ131" s="56"/>
    </row>
    <row r="132" spans="1:36" ht="21" customHeight="1">
      <c r="A132" s="9">
        <v>122</v>
      </c>
      <c r="B132" s="32">
        <v>42217</v>
      </c>
      <c r="C132" s="12">
        <f t="shared" si="66"/>
        <v>12580</v>
      </c>
      <c r="D132" s="54">
        <f t="shared" ref="D132:D136" si="76">IF(AND($E$5=""),"",IF(AND(C132=""),"",ROUND((C132*119%),0)))</f>
        <v>14970</v>
      </c>
      <c r="E132" s="12">
        <f t="shared" si="43"/>
        <v>1258</v>
      </c>
      <c r="F132" s="12" t="str">
        <f t="shared" si="54"/>
        <v/>
      </c>
      <c r="G132" s="11">
        <f t="shared" si="55"/>
        <v>28808</v>
      </c>
      <c r="H132" s="12">
        <f t="shared" si="67"/>
        <v>12550</v>
      </c>
      <c r="I132" s="54">
        <f t="shared" ref="I132:I136" si="77">IF(AND($E$5=""),"",IF(AND(H132=""),"",ROUND((H132*119%),0)))</f>
        <v>14935</v>
      </c>
      <c r="J132" s="12">
        <f t="shared" si="44"/>
        <v>1255</v>
      </c>
      <c r="K132" s="12" t="str">
        <f t="shared" si="56"/>
        <v/>
      </c>
      <c r="L132" s="53">
        <f t="shared" si="57"/>
        <v>28740</v>
      </c>
      <c r="M132" s="14">
        <f t="shared" si="45"/>
        <v>30</v>
      </c>
      <c r="N132" s="14">
        <f t="shared" si="46"/>
        <v>35</v>
      </c>
      <c r="O132" s="14">
        <f t="shared" si="47"/>
        <v>3</v>
      </c>
      <c r="P132" s="14" t="str">
        <f t="shared" si="48"/>
        <v/>
      </c>
      <c r="Q132" s="14">
        <f t="shared" si="49"/>
        <v>68</v>
      </c>
      <c r="R132" s="14">
        <f t="shared" si="50"/>
        <v>7</v>
      </c>
      <c r="S132" s="14">
        <f t="shared" si="51"/>
        <v>7</v>
      </c>
      <c r="T132" s="13">
        <f t="shared" si="52"/>
        <v>14</v>
      </c>
      <c r="U132" s="13">
        <f t="shared" si="53"/>
        <v>54</v>
      </c>
      <c r="V132" s="15"/>
      <c r="W132" s="15"/>
      <c r="AI132" s="56"/>
      <c r="AJ132" s="56"/>
    </row>
    <row r="133" spans="1:36" ht="21" customHeight="1">
      <c r="A133" s="9">
        <v>123</v>
      </c>
      <c r="B133" s="32">
        <v>42248</v>
      </c>
      <c r="C133" s="12">
        <f t="shared" si="66"/>
        <v>12580</v>
      </c>
      <c r="D133" s="54">
        <f t="shared" si="76"/>
        <v>14970</v>
      </c>
      <c r="E133" s="12">
        <f t="shared" si="43"/>
        <v>1258</v>
      </c>
      <c r="F133" s="12" t="str">
        <f t="shared" si="54"/>
        <v/>
      </c>
      <c r="G133" s="11">
        <f t="shared" si="55"/>
        <v>28808</v>
      </c>
      <c r="H133" s="12">
        <f t="shared" si="67"/>
        <v>12550</v>
      </c>
      <c r="I133" s="54">
        <f t="shared" si="77"/>
        <v>14935</v>
      </c>
      <c r="J133" s="12">
        <f t="shared" si="44"/>
        <v>1255</v>
      </c>
      <c r="K133" s="12" t="str">
        <f t="shared" si="56"/>
        <v/>
      </c>
      <c r="L133" s="53">
        <f t="shared" si="57"/>
        <v>28740</v>
      </c>
      <c r="M133" s="14">
        <f t="shared" si="45"/>
        <v>30</v>
      </c>
      <c r="N133" s="14">
        <f t="shared" si="46"/>
        <v>35</v>
      </c>
      <c r="O133" s="14">
        <f t="shared" si="47"/>
        <v>3</v>
      </c>
      <c r="P133" s="14" t="str">
        <f t="shared" si="48"/>
        <v/>
      </c>
      <c r="Q133" s="14">
        <f t="shared" si="49"/>
        <v>68</v>
      </c>
      <c r="R133" s="14">
        <f t="shared" si="50"/>
        <v>7</v>
      </c>
      <c r="S133" s="14">
        <f t="shared" si="51"/>
        <v>7</v>
      </c>
      <c r="T133" s="13">
        <f t="shared" si="52"/>
        <v>14</v>
      </c>
      <c r="U133" s="13">
        <f t="shared" si="53"/>
        <v>54</v>
      </c>
      <c r="V133" s="15"/>
      <c r="W133" s="15"/>
      <c r="AI133" s="56"/>
      <c r="AJ133" s="56"/>
    </row>
    <row r="134" spans="1:36" ht="21" customHeight="1">
      <c r="A134" s="9">
        <v>124</v>
      </c>
      <c r="B134" s="32">
        <v>42278</v>
      </c>
      <c r="C134" s="12">
        <f t="shared" si="66"/>
        <v>12580</v>
      </c>
      <c r="D134" s="54">
        <f t="shared" si="76"/>
        <v>14970</v>
      </c>
      <c r="E134" s="12">
        <f t="shared" si="43"/>
        <v>1258</v>
      </c>
      <c r="F134" s="12" t="str">
        <f t="shared" si="54"/>
        <v/>
      </c>
      <c r="G134" s="11">
        <f t="shared" si="55"/>
        <v>28808</v>
      </c>
      <c r="H134" s="12">
        <f t="shared" si="67"/>
        <v>12550</v>
      </c>
      <c r="I134" s="54">
        <f t="shared" si="77"/>
        <v>14935</v>
      </c>
      <c r="J134" s="12">
        <f t="shared" si="44"/>
        <v>1255</v>
      </c>
      <c r="K134" s="12" t="str">
        <f t="shared" si="56"/>
        <v/>
      </c>
      <c r="L134" s="53">
        <f t="shared" si="57"/>
        <v>28740</v>
      </c>
      <c r="M134" s="14">
        <f t="shared" si="45"/>
        <v>30</v>
      </c>
      <c r="N134" s="14">
        <f t="shared" si="46"/>
        <v>35</v>
      </c>
      <c r="O134" s="14">
        <f t="shared" si="47"/>
        <v>3</v>
      </c>
      <c r="P134" s="14" t="str">
        <f t="shared" si="48"/>
        <v/>
      </c>
      <c r="Q134" s="14">
        <f t="shared" si="49"/>
        <v>68</v>
      </c>
      <c r="R134" s="14">
        <f t="shared" si="50"/>
        <v>7</v>
      </c>
      <c r="S134" s="14">
        <f t="shared" si="51"/>
        <v>7</v>
      </c>
      <c r="T134" s="13">
        <f t="shared" si="52"/>
        <v>14</v>
      </c>
      <c r="U134" s="13">
        <f t="shared" si="53"/>
        <v>54</v>
      </c>
      <c r="V134" s="15"/>
      <c r="W134" s="15"/>
      <c r="AI134" s="56"/>
      <c r="AJ134" s="56"/>
    </row>
    <row r="135" spans="1:36" ht="21" customHeight="1">
      <c r="A135" s="9">
        <v>125</v>
      </c>
      <c r="B135" s="32">
        <v>42309</v>
      </c>
      <c r="C135" s="12">
        <f t="shared" si="66"/>
        <v>12580</v>
      </c>
      <c r="D135" s="54">
        <f t="shared" si="76"/>
        <v>14970</v>
      </c>
      <c r="E135" s="12">
        <f t="shared" si="43"/>
        <v>1258</v>
      </c>
      <c r="F135" s="12" t="str">
        <f t="shared" si="54"/>
        <v/>
      </c>
      <c r="G135" s="11">
        <f t="shared" si="55"/>
        <v>28808</v>
      </c>
      <c r="H135" s="12">
        <f t="shared" si="67"/>
        <v>12550</v>
      </c>
      <c r="I135" s="54">
        <f t="shared" si="77"/>
        <v>14935</v>
      </c>
      <c r="J135" s="12">
        <f t="shared" si="44"/>
        <v>1255</v>
      </c>
      <c r="K135" s="12" t="str">
        <f t="shared" si="56"/>
        <v/>
      </c>
      <c r="L135" s="53">
        <f t="shared" si="57"/>
        <v>28740</v>
      </c>
      <c r="M135" s="14">
        <f t="shared" si="45"/>
        <v>30</v>
      </c>
      <c r="N135" s="14">
        <f t="shared" si="46"/>
        <v>35</v>
      </c>
      <c r="O135" s="14">
        <f t="shared" si="47"/>
        <v>3</v>
      </c>
      <c r="P135" s="14" t="str">
        <f t="shared" si="48"/>
        <v/>
      </c>
      <c r="Q135" s="14">
        <f t="shared" si="49"/>
        <v>68</v>
      </c>
      <c r="R135" s="14">
        <f t="shared" si="50"/>
        <v>7</v>
      </c>
      <c r="S135" s="14">
        <f t="shared" si="51"/>
        <v>7</v>
      </c>
      <c r="T135" s="13">
        <f t="shared" si="52"/>
        <v>14</v>
      </c>
      <c r="U135" s="13">
        <f t="shared" si="53"/>
        <v>54</v>
      </c>
      <c r="V135" s="15"/>
      <c r="W135" s="15"/>
      <c r="AI135" s="56"/>
      <c r="AJ135" s="56"/>
    </row>
    <row r="136" spans="1:36" ht="21" customHeight="1">
      <c r="A136" s="9">
        <v>126</v>
      </c>
      <c r="B136" s="32">
        <v>42339</v>
      </c>
      <c r="C136" s="12">
        <f t="shared" si="66"/>
        <v>12580</v>
      </c>
      <c r="D136" s="54">
        <f t="shared" si="76"/>
        <v>14970</v>
      </c>
      <c r="E136" s="12">
        <f t="shared" si="43"/>
        <v>1258</v>
      </c>
      <c r="F136" s="12" t="str">
        <f t="shared" si="54"/>
        <v/>
      </c>
      <c r="G136" s="11">
        <f t="shared" si="55"/>
        <v>28808</v>
      </c>
      <c r="H136" s="12">
        <f t="shared" si="67"/>
        <v>12550</v>
      </c>
      <c r="I136" s="54">
        <f t="shared" si="77"/>
        <v>14935</v>
      </c>
      <c r="J136" s="12">
        <f t="shared" si="44"/>
        <v>1255</v>
      </c>
      <c r="K136" s="12" t="str">
        <f t="shared" si="56"/>
        <v/>
      </c>
      <c r="L136" s="53">
        <f t="shared" si="57"/>
        <v>28740</v>
      </c>
      <c r="M136" s="14">
        <f t="shared" si="45"/>
        <v>30</v>
      </c>
      <c r="N136" s="14">
        <f t="shared" si="46"/>
        <v>35</v>
      </c>
      <c r="O136" s="14">
        <f t="shared" si="47"/>
        <v>3</v>
      </c>
      <c r="P136" s="14" t="str">
        <f t="shared" si="48"/>
        <v/>
      </c>
      <c r="Q136" s="14">
        <f t="shared" si="49"/>
        <v>68</v>
      </c>
      <c r="R136" s="14">
        <f t="shared" si="50"/>
        <v>7</v>
      </c>
      <c r="S136" s="14">
        <f t="shared" si="51"/>
        <v>7</v>
      </c>
      <c r="T136" s="13">
        <f t="shared" si="52"/>
        <v>14</v>
      </c>
      <c r="U136" s="13">
        <f t="shared" si="53"/>
        <v>54</v>
      </c>
      <c r="V136" s="15"/>
      <c r="W136" s="15"/>
      <c r="AI136" s="56"/>
      <c r="AJ136" s="56"/>
    </row>
    <row r="137" spans="1:36" ht="21" customHeight="1">
      <c r="A137" s="9">
        <v>127</v>
      </c>
      <c r="B137" s="49">
        <v>42370</v>
      </c>
      <c r="C137" s="51">
        <f t="shared" si="66"/>
        <v>12580</v>
      </c>
      <c r="D137" s="54">
        <f>IF(AND($E$5=""),"",IF(AND(C137=""),"",ROUND((C137*125%),0)))</f>
        <v>15725</v>
      </c>
      <c r="E137" s="12">
        <f t="shared" si="43"/>
        <v>1258</v>
      </c>
      <c r="F137" s="12" t="str">
        <f t="shared" si="54"/>
        <v/>
      </c>
      <c r="G137" s="11">
        <f t="shared" si="55"/>
        <v>29563</v>
      </c>
      <c r="H137" s="12">
        <f t="shared" si="67"/>
        <v>12550</v>
      </c>
      <c r="I137" s="54">
        <f>IF(AND($E$5=""),"",IF(AND(H137=""),"",ROUND((H137*125%),0)))</f>
        <v>15688</v>
      </c>
      <c r="J137" s="12">
        <f t="shared" si="44"/>
        <v>1255</v>
      </c>
      <c r="K137" s="12" t="str">
        <f t="shared" si="56"/>
        <v/>
      </c>
      <c r="L137" s="53">
        <f t="shared" si="57"/>
        <v>29493</v>
      </c>
      <c r="M137" s="14">
        <f t="shared" si="45"/>
        <v>30</v>
      </c>
      <c r="N137" s="14">
        <f t="shared" si="46"/>
        <v>37</v>
      </c>
      <c r="O137" s="14">
        <f t="shared" si="47"/>
        <v>3</v>
      </c>
      <c r="P137" s="14" t="str">
        <f t="shared" si="48"/>
        <v/>
      </c>
      <c r="Q137" s="14">
        <f t="shared" si="49"/>
        <v>70</v>
      </c>
      <c r="R137" s="14">
        <f t="shared" si="50"/>
        <v>7</v>
      </c>
      <c r="S137" s="14">
        <f t="shared" si="51"/>
        <v>7</v>
      </c>
      <c r="T137" s="13">
        <f t="shared" si="52"/>
        <v>14</v>
      </c>
      <c r="U137" s="13">
        <f t="shared" si="53"/>
        <v>56</v>
      </c>
      <c r="V137" s="15"/>
      <c r="W137" s="15"/>
      <c r="AI137" s="56"/>
      <c r="AJ137" s="56"/>
    </row>
    <row r="138" spans="1:36" ht="21" customHeight="1">
      <c r="A138" s="9">
        <v>128</v>
      </c>
      <c r="B138" s="32">
        <v>42401</v>
      </c>
      <c r="C138" s="12">
        <f t="shared" si="66"/>
        <v>12580</v>
      </c>
      <c r="D138" s="54">
        <f t="shared" ref="D138:D143" si="78">IF(AND($E$5=""),"",IF(AND(C138=""),"",ROUND((C138*125%),0)))</f>
        <v>15725</v>
      </c>
      <c r="E138" s="12">
        <f t="shared" si="43"/>
        <v>1258</v>
      </c>
      <c r="F138" s="12" t="str">
        <f t="shared" si="54"/>
        <v/>
      </c>
      <c r="G138" s="11">
        <f t="shared" si="55"/>
        <v>29563</v>
      </c>
      <c r="H138" s="12">
        <f t="shared" si="67"/>
        <v>12550</v>
      </c>
      <c r="I138" s="54">
        <f t="shared" ref="I138:I143" si="79">IF(AND($E$5=""),"",IF(AND(H138=""),"",ROUND((H138*125%),0)))</f>
        <v>15688</v>
      </c>
      <c r="J138" s="12">
        <f t="shared" si="44"/>
        <v>1255</v>
      </c>
      <c r="K138" s="12" t="str">
        <f t="shared" si="56"/>
        <v/>
      </c>
      <c r="L138" s="53">
        <f t="shared" si="57"/>
        <v>29493</v>
      </c>
      <c r="M138" s="14">
        <f t="shared" si="45"/>
        <v>30</v>
      </c>
      <c r="N138" s="14">
        <f t="shared" si="46"/>
        <v>37</v>
      </c>
      <c r="O138" s="14">
        <f t="shared" si="47"/>
        <v>3</v>
      </c>
      <c r="P138" s="14" t="str">
        <f t="shared" si="48"/>
        <v/>
      </c>
      <c r="Q138" s="14">
        <f t="shared" si="49"/>
        <v>70</v>
      </c>
      <c r="R138" s="14">
        <f t="shared" si="50"/>
        <v>7</v>
      </c>
      <c r="S138" s="14">
        <f t="shared" si="51"/>
        <v>7</v>
      </c>
      <c r="T138" s="13">
        <f t="shared" si="52"/>
        <v>14</v>
      </c>
      <c r="U138" s="13">
        <f t="shared" si="53"/>
        <v>56</v>
      </c>
      <c r="V138" s="15"/>
      <c r="W138" s="15"/>
      <c r="AI138" s="56"/>
      <c r="AJ138" s="56"/>
    </row>
    <row r="139" spans="1:36" ht="21" customHeight="1">
      <c r="A139" s="9">
        <v>129</v>
      </c>
      <c r="B139" s="32">
        <v>42430</v>
      </c>
      <c r="C139" s="12">
        <f t="shared" si="66"/>
        <v>12580</v>
      </c>
      <c r="D139" s="54">
        <f t="shared" si="78"/>
        <v>15725</v>
      </c>
      <c r="E139" s="12">
        <f t="shared" si="43"/>
        <v>1258</v>
      </c>
      <c r="F139" s="12" t="str">
        <f t="shared" si="54"/>
        <v/>
      </c>
      <c r="G139" s="11">
        <f t="shared" si="55"/>
        <v>29563</v>
      </c>
      <c r="H139" s="12">
        <f t="shared" si="67"/>
        <v>12550</v>
      </c>
      <c r="I139" s="54">
        <f t="shared" si="79"/>
        <v>15688</v>
      </c>
      <c r="J139" s="12">
        <f t="shared" si="44"/>
        <v>1255</v>
      </c>
      <c r="K139" s="12" t="str">
        <f t="shared" si="56"/>
        <v/>
      </c>
      <c r="L139" s="53">
        <f t="shared" si="57"/>
        <v>29493</v>
      </c>
      <c r="M139" s="14">
        <f t="shared" si="45"/>
        <v>30</v>
      </c>
      <c r="N139" s="14">
        <f t="shared" si="46"/>
        <v>37</v>
      </c>
      <c r="O139" s="14">
        <f t="shared" si="47"/>
        <v>3</v>
      </c>
      <c r="P139" s="14" t="str">
        <f t="shared" si="48"/>
        <v/>
      </c>
      <c r="Q139" s="14">
        <f t="shared" si="49"/>
        <v>70</v>
      </c>
      <c r="R139" s="14">
        <f t="shared" si="50"/>
        <v>7</v>
      </c>
      <c r="S139" s="14">
        <f t="shared" si="51"/>
        <v>7</v>
      </c>
      <c r="T139" s="13">
        <f t="shared" si="52"/>
        <v>14</v>
      </c>
      <c r="U139" s="13">
        <f t="shared" si="53"/>
        <v>56</v>
      </c>
      <c r="V139" s="15"/>
      <c r="W139" s="15"/>
      <c r="AI139" s="56"/>
      <c r="AJ139" s="56"/>
    </row>
    <row r="140" spans="1:36" ht="21" customHeight="1">
      <c r="A140" s="9">
        <v>130</v>
      </c>
      <c r="B140" s="32" t="s">
        <v>40</v>
      </c>
      <c r="C140" s="10"/>
      <c r="D140" s="54" t="str">
        <f t="shared" si="78"/>
        <v/>
      </c>
      <c r="E140" s="12" t="str">
        <f t="shared" ref="E140:E172" si="80">IF(AND($E$5=""),"",IF(AND(C140=""),"",ROUND((C140*10%),0)))</f>
        <v/>
      </c>
      <c r="F140" s="12" t="str">
        <f t="shared" si="54"/>
        <v/>
      </c>
      <c r="G140" s="11" t="str">
        <f t="shared" si="55"/>
        <v/>
      </c>
      <c r="H140" s="10"/>
      <c r="I140" s="54" t="str">
        <f t="shared" si="79"/>
        <v/>
      </c>
      <c r="J140" s="12" t="str">
        <f t="shared" ref="J140:J172" si="81">IF(AND($E$5=""),"",IF(AND(H140=""),"",ROUND((H140*10%),0)))</f>
        <v/>
      </c>
      <c r="K140" s="12" t="str">
        <f t="shared" si="56"/>
        <v/>
      </c>
      <c r="L140" s="53" t="str">
        <f t="shared" si="57"/>
        <v/>
      </c>
      <c r="M140" s="14" t="str">
        <f t="shared" ref="M140:M172" si="82">IF(AND(C140=""),"",IF(AND(H140=""),"",C140-H140))</f>
        <v/>
      </c>
      <c r="N140" s="14" t="str">
        <f t="shared" ref="N140:N172" si="83">IF(AND(D140=""),"",IF(AND(I140=""),"",D140-I140))</f>
        <v/>
      </c>
      <c r="O140" s="14" t="str">
        <f t="shared" ref="O140:O172" si="84">IF(AND(E140=""),"",IF(AND(J140=""),"",E140-J140))</f>
        <v/>
      </c>
      <c r="P140" s="14" t="str">
        <f t="shared" ref="P140:P172" si="85">IF(AND(F140=""),"",IF(AND(K140=""),"",F140-K140))</f>
        <v/>
      </c>
      <c r="Q140" s="14" t="str">
        <f t="shared" ref="Q140:Q172" si="86">IF(AND($E$5=""),"",IF(AND(M140=""),"",SUM(M140:P140)))</f>
        <v/>
      </c>
      <c r="R140" s="14" t="str">
        <f t="shared" ref="R140:R172" si="87">IF(AND(C140=""),"",IF(AND(C140=0),"",IF(AND(Q140=""),"",ROUND((Q140*10%),0))))</f>
        <v/>
      </c>
      <c r="S140" s="14" t="str">
        <f t="shared" ref="S140:S172" si="88">IF(AND(C140=""),"",IF(AND(C140=0),"",IF(AND(Q140=""),"",ROUND((Q140*10%),0))))</f>
        <v/>
      </c>
      <c r="T140" s="13" t="str">
        <f t="shared" ref="T140:T172" si="89">IF(AND(Q140=""),"",SUM(R140,S140))</f>
        <v/>
      </c>
      <c r="U140" s="13" t="str">
        <f t="shared" ref="U140:U172" si="90">IF(AND(Q140=""),"",IF(AND(C140=0),"",IF(AND(T140=""),Q140,Q140-T140)))</f>
        <v/>
      </c>
      <c r="V140" s="15"/>
      <c r="W140" s="15"/>
      <c r="AI140" s="56"/>
      <c r="AJ140" s="56"/>
    </row>
    <row r="141" spans="1:36" ht="21" customHeight="1">
      <c r="A141" s="9">
        <v>131</v>
      </c>
      <c r="B141" s="32">
        <v>42461</v>
      </c>
      <c r="C141" s="12">
        <f>IF(AND($E$5=""),"",IF(AND(C139=""),"",C139))</f>
        <v>12580</v>
      </c>
      <c r="D141" s="54">
        <f t="shared" si="78"/>
        <v>15725</v>
      </c>
      <c r="E141" s="12">
        <f t="shared" si="80"/>
        <v>1258</v>
      </c>
      <c r="F141" s="12" t="str">
        <f t="shared" ref="F141:F172" si="91">IF(AND($E$5=""),"",IF(AND(C141=""),"",F140))</f>
        <v/>
      </c>
      <c r="G141" s="11">
        <f t="shared" ref="G141:G172" si="92">IF(AND($E$5=""),"",IF(AND(C141=""),"",SUM(C141:F141)))</f>
        <v>29563</v>
      </c>
      <c r="H141" s="12">
        <f>IF(AND($E$5=""),"",IF(AND(H139=""),"",H139))</f>
        <v>12550</v>
      </c>
      <c r="I141" s="54">
        <f t="shared" si="79"/>
        <v>15688</v>
      </c>
      <c r="J141" s="12">
        <f t="shared" si="81"/>
        <v>1255</v>
      </c>
      <c r="K141" s="12" t="str">
        <f t="shared" ref="K141:K172" si="93">IF(AND($E$5=""),"",IF(AND(H141=""),"",K140))</f>
        <v/>
      </c>
      <c r="L141" s="53">
        <f t="shared" ref="L141:L172" si="94">IF(AND($E$5=""),"",IF(AND(H141=""),"",SUM(H141:K141)))</f>
        <v>29493</v>
      </c>
      <c r="M141" s="14">
        <f t="shared" si="82"/>
        <v>30</v>
      </c>
      <c r="N141" s="14">
        <f t="shared" si="83"/>
        <v>37</v>
      </c>
      <c r="O141" s="14">
        <f t="shared" si="84"/>
        <v>3</v>
      </c>
      <c r="P141" s="14" t="str">
        <f t="shared" si="85"/>
        <v/>
      </c>
      <c r="Q141" s="14">
        <f t="shared" si="86"/>
        <v>70</v>
      </c>
      <c r="R141" s="14">
        <f t="shared" si="87"/>
        <v>7</v>
      </c>
      <c r="S141" s="14">
        <f t="shared" si="88"/>
        <v>7</v>
      </c>
      <c r="T141" s="13">
        <f t="shared" si="89"/>
        <v>14</v>
      </c>
      <c r="U141" s="13">
        <f t="shared" si="90"/>
        <v>56</v>
      </c>
      <c r="V141" s="15"/>
      <c r="W141" s="15"/>
      <c r="AI141" s="56"/>
      <c r="AJ141" s="56"/>
    </row>
    <row r="142" spans="1:36" ht="21" customHeight="1">
      <c r="A142" s="9">
        <v>132</v>
      </c>
      <c r="B142" s="32">
        <v>42491</v>
      </c>
      <c r="C142" s="12">
        <f t="shared" si="66"/>
        <v>12580</v>
      </c>
      <c r="D142" s="54">
        <f t="shared" si="78"/>
        <v>15725</v>
      </c>
      <c r="E142" s="12">
        <f t="shared" si="80"/>
        <v>1258</v>
      </c>
      <c r="F142" s="12" t="str">
        <f t="shared" si="91"/>
        <v/>
      </c>
      <c r="G142" s="11">
        <f t="shared" si="92"/>
        <v>29563</v>
      </c>
      <c r="H142" s="12">
        <f t="shared" si="67"/>
        <v>12550</v>
      </c>
      <c r="I142" s="54">
        <f t="shared" si="79"/>
        <v>15688</v>
      </c>
      <c r="J142" s="12">
        <f t="shared" si="81"/>
        <v>1255</v>
      </c>
      <c r="K142" s="12" t="str">
        <f t="shared" si="93"/>
        <v/>
      </c>
      <c r="L142" s="53">
        <f t="shared" si="94"/>
        <v>29493</v>
      </c>
      <c r="M142" s="14">
        <f t="shared" si="82"/>
        <v>30</v>
      </c>
      <c r="N142" s="14">
        <f t="shared" si="83"/>
        <v>37</v>
      </c>
      <c r="O142" s="14">
        <f t="shared" si="84"/>
        <v>3</v>
      </c>
      <c r="P142" s="14" t="str">
        <f t="shared" si="85"/>
        <v/>
      </c>
      <c r="Q142" s="14">
        <f t="shared" si="86"/>
        <v>70</v>
      </c>
      <c r="R142" s="14">
        <f t="shared" si="87"/>
        <v>7</v>
      </c>
      <c r="S142" s="14">
        <f t="shared" si="88"/>
        <v>7</v>
      </c>
      <c r="T142" s="13">
        <f t="shared" si="89"/>
        <v>14</v>
      </c>
      <c r="U142" s="13">
        <f t="shared" si="90"/>
        <v>56</v>
      </c>
      <c r="V142" s="15"/>
      <c r="W142" s="15"/>
      <c r="AI142" s="56"/>
      <c r="AJ142" s="56"/>
    </row>
    <row r="143" spans="1:36" ht="21" customHeight="1">
      <c r="A143" s="9">
        <v>133</v>
      </c>
      <c r="B143" s="32">
        <v>42522</v>
      </c>
      <c r="C143" s="12">
        <f t="shared" si="66"/>
        <v>12580</v>
      </c>
      <c r="D143" s="54">
        <f t="shared" si="78"/>
        <v>15725</v>
      </c>
      <c r="E143" s="12">
        <f t="shared" si="80"/>
        <v>1258</v>
      </c>
      <c r="F143" s="12" t="str">
        <f t="shared" si="91"/>
        <v/>
      </c>
      <c r="G143" s="11">
        <f t="shared" si="92"/>
        <v>29563</v>
      </c>
      <c r="H143" s="12">
        <f t="shared" si="67"/>
        <v>12550</v>
      </c>
      <c r="I143" s="54">
        <f t="shared" si="79"/>
        <v>15688</v>
      </c>
      <c r="J143" s="12">
        <f t="shared" si="81"/>
        <v>1255</v>
      </c>
      <c r="K143" s="12" t="str">
        <f t="shared" si="93"/>
        <v/>
      </c>
      <c r="L143" s="53">
        <f t="shared" si="94"/>
        <v>29493</v>
      </c>
      <c r="M143" s="14">
        <f t="shared" si="82"/>
        <v>30</v>
      </c>
      <c r="N143" s="14">
        <f t="shared" si="83"/>
        <v>37</v>
      </c>
      <c r="O143" s="14">
        <f t="shared" si="84"/>
        <v>3</v>
      </c>
      <c r="P143" s="14" t="str">
        <f t="shared" si="85"/>
        <v/>
      </c>
      <c r="Q143" s="14">
        <f t="shared" si="86"/>
        <v>70</v>
      </c>
      <c r="R143" s="14">
        <f t="shared" si="87"/>
        <v>7</v>
      </c>
      <c r="S143" s="14">
        <f t="shared" si="88"/>
        <v>7</v>
      </c>
      <c r="T143" s="13">
        <f t="shared" si="89"/>
        <v>14</v>
      </c>
      <c r="U143" s="13">
        <f t="shared" si="90"/>
        <v>56</v>
      </c>
      <c r="V143" s="15"/>
      <c r="W143" s="15"/>
      <c r="AI143" s="56"/>
      <c r="AJ143" s="56"/>
    </row>
    <row r="144" spans="1:36" ht="21" customHeight="1">
      <c r="A144" s="9">
        <v>134</v>
      </c>
      <c r="B144" s="32">
        <v>42552</v>
      </c>
      <c r="C144" s="12">
        <f>IF(AND($E$5=""),"",IF(AND(C143=""),"",MROUND(C143*1.03,100)))</f>
        <v>13000</v>
      </c>
      <c r="D144" s="54">
        <f>IF(AND($E$5=""),"",IF(AND(C144=""),"",ROUND((C144*132%),0)))</f>
        <v>17160</v>
      </c>
      <c r="E144" s="12">
        <f t="shared" si="80"/>
        <v>1300</v>
      </c>
      <c r="F144" s="12" t="str">
        <f t="shared" si="91"/>
        <v/>
      </c>
      <c r="G144" s="11">
        <f t="shared" si="92"/>
        <v>31460</v>
      </c>
      <c r="H144" s="12">
        <f>IF(AND($E$5=""),"",IF(AND(H143=""),"",ROUNDUP(ROUND(H143*3%,0),-1)+H143))</f>
        <v>12930</v>
      </c>
      <c r="I144" s="54">
        <f>IF(AND($E$5=""),"",IF(AND(H144=""),"",ROUND((H144*132%),0)))</f>
        <v>17068</v>
      </c>
      <c r="J144" s="12">
        <f t="shared" si="81"/>
        <v>1293</v>
      </c>
      <c r="K144" s="12" t="str">
        <f t="shared" si="93"/>
        <v/>
      </c>
      <c r="L144" s="53">
        <f t="shared" si="94"/>
        <v>31291</v>
      </c>
      <c r="M144" s="14">
        <f t="shared" si="82"/>
        <v>70</v>
      </c>
      <c r="N144" s="14">
        <f t="shared" si="83"/>
        <v>92</v>
      </c>
      <c r="O144" s="14">
        <f t="shared" si="84"/>
        <v>7</v>
      </c>
      <c r="P144" s="14" t="str">
        <f t="shared" si="85"/>
        <v/>
      </c>
      <c r="Q144" s="14">
        <f t="shared" si="86"/>
        <v>169</v>
      </c>
      <c r="R144" s="14">
        <f t="shared" si="87"/>
        <v>17</v>
      </c>
      <c r="S144" s="14">
        <f t="shared" si="88"/>
        <v>17</v>
      </c>
      <c r="T144" s="13">
        <f t="shared" si="89"/>
        <v>34</v>
      </c>
      <c r="U144" s="13">
        <f t="shared" si="90"/>
        <v>135</v>
      </c>
      <c r="V144" s="15"/>
      <c r="W144" s="15"/>
      <c r="AI144" s="56"/>
      <c r="AJ144" s="56"/>
    </row>
    <row r="145" spans="1:36" ht="21" customHeight="1">
      <c r="A145" s="9">
        <v>135</v>
      </c>
      <c r="B145" s="32">
        <v>42583</v>
      </c>
      <c r="C145" s="12">
        <f t="shared" si="66"/>
        <v>13000</v>
      </c>
      <c r="D145" s="54">
        <f t="shared" ref="D145:D149" si="95">IF(AND($E$5=""),"",IF(AND(C145=""),"",ROUND((C145*132%),0)))</f>
        <v>17160</v>
      </c>
      <c r="E145" s="12">
        <f t="shared" si="80"/>
        <v>1300</v>
      </c>
      <c r="F145" s="12" t="str">
        <f t="shared" si="91"/>
        <v/>
      </c>
      <c r="G145" s="11">
        <f t="shared" si="92"/>
        <v>31460</v>
      </c>
      <c r="H145" s="12">
        <f t="shared" si="67"/>
        <v>12930</v>
      </c>
      <c r="I145" s="54">
        <f t="shared" ref="I145:I149" si="96">IF(AND($E$5=""),"",IF(AND(H145=""),"",ROUND((H145*132%),0)))</f>
        <v>17068</v>
      </c>
      <c r="J145" s="12">
        <f t="shared" si="81"/>
        <v>1293</v>
      </c>
      <c r="K145" s="12" t="str">
        <f t="shared" si="93"/>
        <v/>
      </c>
      <c r="L145" s="53">
        <f t="shared" si="94"/>
        <v>31291</v>
      </c>
      <c r="M145" s="14">
        <f t="shared" si="82"/>
        <v>70</v>
      </c>
      <c r="N145" s="14">
        <f t="shared" si="83"/>
        <v>92</v>
      </c>
      <c r="O145" s="14">
        <f t="shared" si="84"/>
        <v>7</v>
      </c>
      <c r="P145" s="14" t="str">
        <f t="shared" si="85"/>
        <v/>
      </c>
      <c r="Q145" s="14">
        <f t="shared" si="86"/>
        <v>169</v>
      </c>
      <c r="R145" s="14">
        <f t="shared" si="87"/>
        <v>17</v>
      </c>
      <c r="S145" s="14">
        <f t="shared" si="88"/>
        <v>17</v>
      </c>
      <c r="T145" s="13">
        <f t="shared" si="89"/>
        <v>34</v>
      </c>
      <c r="U145" s="13">
        <f t="shared" si="90"/>
        <v>135</v>
      </c>
      <c r="V145" s="15"/>
      <c r="W145" s="15"/>
      <c r="AI145" s="56"/>
      <c r="AJ145" s="56"/>
    </row>
    <row r="146" spans="1:36" ht="21" customHeight="1">
      <c r="A146" s="9">
        <v>136</v>
      </c>
      <c r="B146" s="32">
        <v>42614</v>
      </c>
      <c r="C146" s="12">
        <f t="shared" si="66"/>
        <v>13000</v>
      </c>
      <c r="D146" s="54">
        <f t="shared" si="95"/>
        <v>17160</v>
      </c>
      <c r="E146" s="12">
        <f t="shared" si="80"/>
        <v>1300</v>
      </c>
      <c r="F146" s="12" t="str">
        <f t="shared" si="91"/>
        <v/>
      </c>
      <c r="G146" s="11">
        <f t="shared" si="92"/>
        <v>31460</v>
      </c>
      <c r="H146" s="12">
        <f t="shared" si="67"/>
        <v>12930</v>
      </c>
      <c r="I146" s="54">
        <f t="shared" si="96"/>
        <v>17068</v>
      </c>
      <c r="J146" s="12">
        <f t="shared" si="81"/>
        <v>1293</v>
      </c>
      <c r="K146" s="12" t="str">
        <f t="shared" si="93"/>
        <v/>
      </c>
      <c r="L146" s="53">
        <f t="shared" si="94"/>
        <v>31291</v>
      </c>
      <c r="M146" s="14">
        <f t="shared" si="82"/>
        <v>70</v>
      </c>
      <c r="N146" s="14">
        <f t="shared" si="83"/>
        <v>92</v>
      </c>
      <c r="O146" s="14">
        <f t="shared" si="84"/>
        <v>7</v>
      </c>
      <c r="P146" s="14" t="str">
        <f t="shared" si="85"/>
        <v/>
      </c>
      <c r="Q146" s="14">
        <f t="shared" si="86"/>
        <v>169</v>
      </c>
      <c r="R146" s="14">
        <f t="shared" si="87"/>
        <v>17</v>
      </c>
      <c r="S146" s="14">
        <f t="shared" si="88"/>
        <v>17</v>
      </c>
      <c r="T146" s="13">
        <f t="shared" si="89"/>
        <v>34</v>
      </c>
      <c r="U146" s="13">
        <f t="shared" si="90"/>
        <v>135</v>
      </c>
      <c r="V146" s="15"/>
      <c r="W146" s="15"/>
      <c r="AI146" s="56"/>
      <c r="AJ146" s="56"/>
    </row>
    <row r="147" spans="1:36" ht="21" customHeight="1">
      <c r="A147" s="9">
        <v>137</v>
      </c>
      <c r="B147" s="32">
        <v>42644</v>
      </c>
      <c r="C147" s="12">
        <f t="shared" si="66"/>
        <v>13000</v>
      </c>
      <c r="D147" s="54">
        <f t="shared" si="95"/>
        <v>17160</v>
      </c>
      <c r="E147" s="12">
        <f t="shared" si="80"/>
        <v>1300</v>
      </c>
      <c r="F147" s="12" t="str">
        <f t="shared" si="91"/>
        <v/>
      </c>
      <c r="G147" s="11">
        <f t="shared" si="92"/>
        <v>31460</v>
      </c>
      <c r="H147" s="12">
        <f t="shared" si="67"/>
        <v>12930</v>
      </c>
      <c r="I147" s="54">
        <f t="shared" si="96"/>
        <v>17068</v>
      </c>
      <c r="J147" s="12">
        <f t="shared" si="81"/>
        <v>1293</v>
      </c>
      <c r="K147" s="12" t="str">
        <f t="shared" si="93"/>
        <v/>
      </c>
      <c r="L147" s="53">
        <f t="shared" si="94"/>
        <v>31291</v>
      </c>
      <c r="M147" s="14">
        <f t="shared" si="82"/>
        <v>70</v>
      </c>
      <c r="N147" s="14">
        <f t="shared" si="83"/>
        <v>92</v>
      </c>
      <c r="O147" s="14">
        <f t="shared" si="84"/>
        <v>7</v>
      </c>
      <c r="P147" s="14" t="str">
        <f t="shared" si="85"/>
        <v/>
      </c>
      <c r="Q147" s="14">
        <f t="shared" si="86"/>
        <v>169</v>
      </c>
      <c r="R147" s="14">
        <f t="shared" si="87"/>
        <v>17</v>
      </c>
      <c r="S147" s="14">
        <f t="shared" si="88"/>
        <v>17</v>
      </c>
      <c r="T147" s="13">
        <f t="shared" si="89"/>
        <v>34</v>
      </c>
      <c r="U147" s="13">
        <f t="shared" si="90"/>
        <v>135</v>
      </c>
      <c r="V147" s="15"/>
      <c r="W147" s="15"/>
      <c r="AI147" s="56"/>
      <c r="AJ147" s="56"/>
    </row>
    <row r="148" spans="1:36" ht="21" customHeight="1">
      <c r="A148" s="9">
        <v>138</v>
      </c>
      <c r="B148" s="32">
        <v>42675</v>
      </c>
      <c r="C148" s="12">
        <f t="shared" si="66"/>
        <v>13000</v>
      </c>
      <c r="D148" s="54">
        <f t="shared" si="95"/>
        <v>17160</v>
      </c>
      <c r="E148" s="12">
        <f t="shared" si="80"/>
        <v>1300</v>
      </c>
      <c r="F148" s="12" t="str">
        <f t="shared" si="91"/>
        <v/>
      </c>
      <c r="G148" s="11">
        <f t="shared" si="92"/>
        <v>31460</v>
      </c>
      <c r="H148" s="12">
        <f t="shared" si="67"/>
        <v>12930</v>
      </c>
      <c r="I148" s="54">
        <f t="shared" si="96"/>
        <v>17068</v>
      </c>
      <c r="J148" s="12">
        <f t="shared" si="81"/>
        <v>1293</v>
      </c>
      <c r="K148" s="12" t="str">
        <f t="shared" si="93"/>
        <v/>
      </c>
      <c r="L148" s="53">
        <f t="shared" si="94"/>
        <v>31291</v>
      </c>
      <c r="M148" s="14">
        <f t="shared" si="82"/>
        <v>70</v>
      </c>
      <c r="N148" s="14">
        <f t="shared" si="83"/>
        <v>92</v>
      </c>
      <c r="O148" s="14">
        <f t="shared" si="84"/>
        <v>7</v>
      </c>
      <c r="P148" s="14" t="str">
        <f t="shared" si="85"/>
        <v/>
      </c>
      <c r="Q148" s="14">
        <f t="shared" si="86"/>
        <v>169</v>
      </c>
      <c r="R148" s="14">
        <f t="shared" si="87"/>
        <v>17</v>
      </c>
      <c r="S148" s="14">
        <f t="shared" si="88"/>
        <v>17</v>
      </c>
      <c r="T148" s="13">
        <f t="shared" si="89"/>
        <v>34</v>
      </c>
      <c r="U148" s="13">
        <f t="shared" si="90"/>
        <v>135</v>
      </c>
      <c r="V148" s="15"/>
      <c r="W148" s="15"/>
      <c r="AI148" s="56"/>
      <c r="AJ148" s="56"/>
    </row>
    <row r="149" spans="1:36" ht="21" customHeight="1">
      <c r="A149" s="9">
        <v>139</v>
      </c>
      <c r="B149" s="32">
        <v>42705</v>
      </c>
      <c r="C149" s="12">
        <f t="shared" si="66"/>
        <v>13000</v>
      </c>
      <c r="D149" s="54">
        <f t="shared" si="95"/>
        <v>17160</v>
      </c>
      <c r="E149" s="12">
        <f t="shared" si="80"/>
        <v>1300</v>
      </c>
      <c r="F149" s="12" t="str">
        <f t="shared" si="91"/>
        <v/>
      </c>
      <c r="G149" s="11">
        <f t="shared" si="92"/>
        <v>31460</v>
      </c>
      <c r="H149" s="12">
        <f t="shared" si="67"/>
        <v>12930</v>
      </c>
      <c r="I149" s="54">
        <f t="shared" si="96"/>
        <v>17068</v>
      </c>
      <c r="J149" s="12">
        <f t="shared" si="81"/>
        <v>1293</v>
      </c>
      <c r="K149" s="12" t="str">
        <f t="shared" si="93"/>
        <v/>
      </c>
      <c r="L149" s="53">
        <f t="shared" si="94"/>
        <v>31291</v>
      </c>
      <c r="M149" s="14">
        <f t="shared" si="82"/>
        <v>70</v>
      </c>
      <c r="N149" s="14">
        <f t="shared" si="83"/>
        <v>92</v>
      </c>
      <c r="O149" s="14">
        <f t="shared" si="84"/>
        <v>7</v>
      </c>
      <c r="P149" s="14" t="str">
        <f t="shared" si="85"/>
        <v/>
      </c>
      <c r="Q149" s="14">
        <f t="shared" si="86"/>
        <v>169</v>
      </c>
      <c r="R149" s="14">
        <f t="shared" si="87"/>
        <v>17</v>
      </c>
      <c r="S149" s="14">
        <f t="shared" si="88"/>
        <v>17</v>
      </c>
      <c r="T149" s="13">
        <f t="shared" si="89"/>
        <v>34</v>
      </c>
      <c r="U149" s="13">
        <f t="shared" si="90"/>
        <v>135</v>
      </c>
      <c r="V149" s="15"/>
      <c r="W149" s="15"/>
      <c r="AI149" s="56"/>
      <c r="AJ149" s="56"/>
    </row>
    <row r="150" spans="1:36" ht="21" customHeight="1">
      <c r="A150" s="9">
        <v>140</v>
      </c>
      <c r="B150" s="49">
        <v>42736</v>
      </c>
      <c r="C150" s="50">
        <f t="shared" si="66"/>
        <v>13000</v>
      </c>
      <c r="D150" s="54">
        <f>IF(AND($E$5=""),"",IF(AND(C150=""),"",ROUND((C150*136%),0)))</f>
        <v>17680</v>
      </c>
      <c r="E150" s="50">
        <f t="shared" si="80"/>
        <v>1300</v>
      </c>
      <c r="F150" s="12" t="str">
        <f t="shared" si="91"/>
        <v/>
      </c>
      <c r="G150" s="11">
        <f t="shared" si="92"/>
        <v>31980</v>
      </c>
      <c r="H150" s="50">
        <f t="shared" si="67"/>
        <v>12930</v>
      </c>
      <c r="I150" s="54">
        <f>IF(AND($E$5=""),"",IF(AND(H150=""),"",ROUND((H150*136%),0)))</f>
        <v>17585</v>
      </c>
      <c r="J150" s="50">
        <f t="shared" si="81"/>
        <v>1293</v>
      </c>
      <c r="K150" s="12" t="str">
        <f t="shared" si="93"/>
        <v/>
      </c>
      <c r="L150" s="53">
        <f t="shared" si="94"/>
        <v>31808</v>
      </c>
      <c r="M150" s="14">
        <f t="shared" si="82"/>
        <v>70</v>
      </c>
      <c r="N150" s="14">
        <f t="shared" si="83"/>
        <v>95</v>
      </c>
      <c r="O150" s="14">
        <f t="shared" si="84"/>
        <v>7</v>
      </c>
      <c r="P150" s="14" t="str">
        <f t="shared" si="85"/>
        <v/>
      </c>
      <c r="Q150" s="14">
        <f t="shared" si="86"/>
        <v>172</v>
      </c>
      <c r="R150" s="14">
        <f t="shared" si="87"/>
        <v>17</v>
      </c>
      <c r="S150" s="14">
        <f t="shared" si="88"/>
        <v>17</v>
      </c>
      <c r="T150" s="13">
        <f t="shared" si="89"/>
        <v>34</v>
      </c>
      <c r="U150" s="13">
        <f t="shared" si="90"/>
        <v>138</v>
      </c>
      <c r="V150" s="15"/>
      <c r="W150" s="15"/>
      <c r="AI150" s="56"/>
      <c r="AJ150" s="56"/>
    </row>
    <row r="151" spans="1:36" ht="21" customHeight="1">
      <c r="A151" s="9">
        <v>141</v>
      </c>
      <c r="B151" s="32">
        <v>42767</v>
      </c>
      <c r="C151" s="12">
        <f t="shared" si="66"/>
        <v>13000</v>
      </c>
      <c r="D151" s="54">
        <f t="shared" ref="D151:D156" si="97">IF(AND($E$5=""),"",IF(AND(C151=""),"",ROUND((C151*136%),0)))</f>
        <v>17680</v>
      </c>
      <c r="E151" s="12">
        <f t="shared" si="80"/>
        <v>1300</v>
      </c>
      <c r="F151" s="12" t="str">
        <f t="shared" si="91"/>
        <v/>
      </c>
      <c r="G151" s="11">
        <f t="shared" si="92"/>
        <v>31980</v>
      </c>
      <c r="H151" s="12">
        <f t="shared" si="67"/>
        <v>12930</v>
      </c>
      <c r="I151" s="54">
        <f t="shared" ref="I151:I156" si="98">IF(AND($E$5=""),"",IF(AND(H151=""),"",ROUND((H151*136%),0)))</f>
        <v>17585</v>
      </c>
      <c r="J151" s="12">
        <f t="shared" si="81"/>
        <v>1293</v>
      </c>
      <c r="K151" s="12" t="str">
        <f t="shared" si="93"/>
        <v/>
      </c>
      <c r="L151" s="53">
        <f t="shared" si="94"/>
        <v>31808</v>
      </c>
      <c r="M151" s="14">
        <f t="shared" si="82"/>
        <v>70</v>
      </c>
      <c r="N151" s="14">
        <f t="shared" si="83"/>
        <v>95</v>
      </c>
      <c r="O151" s="14">
        <f t="shared" si="84"/>
        <v>7</v>
      </c>
      <c r="P151" s="14" t="str">
        <f t="shared" si="85"/>
        <v/>
      </c>
      <c r="Q151" s="14">
        <f t="shared" si="86"/>
        <v>172</v>
      </c>
      <c r="R151" s="14">
        <f t="shared" si="87"/>
        <v>17</v>
      </c>
      <c r="S151" s="14">
        <f t="shared" si="88"/>
        <v>17</v>
      </c>
      <c r="T151" s="13">
        <f t="shared" si="89"/>
        <v>34</v>
      </c>
      <c r="U151" s="13">
        <f t="shared" si="90"/>
        <v>138</v>
      </c>
      <c r="V151" s="15"/>
      <c r="W151" s="15"/>
      <c r="AI151" s="56"/>
      <c r="AJ151" s="56"/>
    </row>
    <row r="152" spans="1:36" ht="21" customHeight="1">
      <c r="A152" s="9">
        <v>142</v>
      </c>
      <c r="B152" s="32">
        <v>42795</v>
      </c>
      <c r="C152" s="12">
        <f t="shared" si="66"/>
        <v>13000</v>
      </c>
      <c r="D152" s="54">
        <f t="shared" si="97"/>
        <v>17680</v>
      </c>
      <c r="E152" s="12">
        <f t="shared" si="80"/>
        <v>1300</v>
      </c>
      <c r="F152" s="12" t="str">
        <f t="shared" si="91"/>
        <v/>
      </c>
      <c r="G152" s="11">
        <f t="shared" si="92"/>
        <v>31980</v>
      </c>
      <c r="H152" s="12">
        <f t="shared" si="67"/>
        <v>12930</v>
      </c>
      <c r="I152" s="54">
        <f t="shared" si="98"/>
        <v>17585</v>
      </c>
      <c r="J152" s="12">
        <f t="shared" si="81"/>
        <v>1293</v>
      </c>
      <c r="K152" s="12" t="str">
        <f t="shared" si="93"/>
        <v/>
      </c>
      <c r="L152" s="53">
        <f t="shared" si="94"/>
        <v>31808</v>
      </c>
      <c r="M152" s="14">
        <f t="shared" si="82"/>
        <v>70</v>
      </c>
      <c r="N152" s="14">
        <f t="shared" si="83"/>
        <v>95</v>
      </c>
      <c r="O152" s="14">
        <f t="shared" si="84"/>
        <v>7</v>
      </c>
      <c r="P152" s="14" t="str">
        <f t="shared" si="85"/>
        <v/>
      </c>
      <c r="Q152" s="14">
        <f t="shared" si="86"/>
        <v>172</v>
      </c>
      <c r="R152" s="14">
        <f t="shared" si="87"/>
        <v>17</v>
      </c>
      <c r="S152" s="14">
        <f t="shared" si="88"/>
        <v>17</v>
      </c>
      <c r="T152" s="13">
        <f t="shared" si="89"/>
        <v>34</v>
      </c>
      <c r="U152" s="13">
        <f t="shared" si="90"/>
        <v>138</v>
      </c>
      <c r="V152" s="15"/>
      <c r="W152" s="15"/>
      <c r="AI152" s="56"/>
      <c r="AJ152" s="56"/>
    </row>
    <row r="153" spans="1:36" ht="21" customHeight="1">
      <c r="A153" s="9">
        <v>143</v>
      </c>
      <c r="B153" s="32" t="s">
        <v>40</v>
      </c>
      <c r="C153" s="10"/>
      <c r="D153" s="54" t="str">
        <f t="shared" si="97"/>
        <v/>
      </c>
      <c r="E153" s="12" t="str">
        <f t="shared" si="80"/>
        <v/>
      </c>
      <c r="F153" s="12" t="str">
        <f t="shared" si="91"/>
        <v/>
      </c>
      <c r="G153" s="11" t="str">
        <f t="shared" si="92"/>
        <v/>
      </c>
      <c r="H153" s="10"/>
      <c r="I153" s="54" t="str">
        <f t="shared" si="98"/>
        <v/>
      </c>
      <c r="J153" s="12" t="str">
        <f t="shared" si="81"/>
        <v/>
      </c>
      <c r="K153" s="12" t="str">
        <f t="shared" si="93"/>
        <v/>
      </c>
      <c r="L153" s="53" t="str">
        <f t="shared" si="94"/>
        <v/>
      </c>
      <c r="M153" s="14" t="str">
        <f t="shared" si="82"/>
        <v/>
      </c>
      <c r="N153" s="14" t="str">
        <f t="shared" si="83"/>
        <v/>
      </c>
      <c r="O153" s="14" t="str">
        <f t="shared" si="84"/>
        <v/>
      </c>
      <c r="P153" s="14" t="str">
        <f t="shared" si="85"/>
        <v/>
      </c>
      <c r="Q153" s="14" t="str">
        <f t="shared" si="86"/>
        <v/>
      </c>
      <c r="R153" s="14" t="str">
        <f t="shared" si="87"/>
        <v/>
      </c>
      <c r="S153" s="14" t="str">
        <f t="shared" si="88"/>
        <v/>
      </c>
      <c r="T153" s="13" t="str">
        <f t="shared" si="89"/>
        <v/>
      </c>
      <c r="U153" s="13" t="str">
        <f t="shared" si="90"/>
        <v/>
      </c>
      <c r="V153" s="15"/>
      <c r="W153" s="15"/>
      <c r="AI153" s="56"/>
      <c r="AJ153" s="56"/>
    </row>
    <row r="154" spans="1:36" ht="21" customHeight="1">
      <c r="A154" s="9">
        <v>144</v>
      </c>
      <c r="B154" s="32">
        <v>42826</v>
      </c>
      <c r="C154" s="12">
        <f>IF(AND($E$5=""),"",IF(AND(C152=""),"",C152))</f>
        <v>13000</v>
      </c>
      <c r="D154" s="54">
        <f t="shared" si="97"/>
        <v>17680</v>
      </c>
      <c r="E154" s="12">
        <f t="shared" si="80"/>
        <v>1300</v>
      </c>
      <c r="F154" s="12" t="str">
        <f t="shared" si="91"/>
        <v/>
      </c>
      <c r="G154" s="11">
        <f t="shared" si="92"/>
        <v>31980</v>
      </c>
      <c r="H154" s="12">
        <f>IF(AND($E$5=""),"",IF(AND(H152=""),"",H152))</f>
        <v>12930</v>
      </c>
      <c r="I154" s="54">
        <f t="shared" si="98"/>
        <v>17585</v>
      </c>
      <c r="J154" s="12">
        <f t="shared" si="81"/>
        <v>1293</v>
      </c>
      <c r="K154" s="12" t="str">
        <f t="shared" si="93"/>
        <v/>
      </c>
      <c r="L154" s="53">
        <f t="shared" si="94"/>
        <v>31808</v>
      </c>
      <c r="M154" s="14">
        <f t="shared" si="82"/>
        <v>70</v>
      </c>
      <c r="N154" s="14">
        <f t="shared" si="83"/>
        <v>95</v>
      </c>
      <c r="O154" s="14">
        <f t="shared" si="84"/>
        <v>7</v>
      </c>
      <c r="P154" s="14" t="str">
        <f t="shared" si="85"/>
        <v/>
      </c>
      <c r="Q154" s="14">
        <f t="shared" si="86"/>
        <v>172</v>
      </c>
      <c r="R154" s="14">
        <f t="shared" si="87"/>
        <v>17</v>
      </c>
      <c r="S154" s="14">
        <f t="shared" si="88"/>
        <v>17</v>
      </c>
      <c r="T154" s="13">
        <f t="shared" si="89"/>
        <v>34</v>
      </c>
      <c r="U154" s="13">
        <f t="shared" si="90"/>
        <v>138</v>
      </c>
      <c r="V154" s="15"/>
      <c r="W154" s="15"/>
      <c r="AI154" s="56"/>
      <c r="AJ154" s="56"/>
    </row>
    <row r="155" spans="1:36" ht="21" customHeight="1">
      <c r="A155" s="9">
        <v>145</v>
      </c>
      <c r="B155" s="32">
        <v>42856</v>
      </c>
      <c r="C155" s="12">
        <f t="shared" si="66"/>
        <v>13000</v>
      </c>
      <c r="D155" s="54">
        <f t="shared" si="97"/>
        <v>17680</v>
      </c>
      <c r="E155" s="12">
        <f t="shared" si="80"/>
        <v>1300</v>
      </c>
      <c r="F155" s="12" t="str">
        <f t="shared" si="91"/>
        <v/>
      </c>
      <c r="G155" s="11">
        <f t="shared" si="92"/>
        <v>31980</v>
      </c>
      <c r="H155" s="12">
        <f t="shared" si="67"/>
        <v>12930</v>
      </c>
      <c r="I155" s="54">
        <f t="shared" si="98"/>
        <v>17585</v>
      </c>
      <c r="J155" s="12">
        <f t="shared" si="81"/>
        <v>1293</v>
      </c>
      <c r="K155" s="12" t="str">
        <f t="shared" si="93"/>
        <v/>
      </c>
      <c r="L155" s="53">
        <f t="shared" si="94"/>
        <v>31808</v>
      </c>
      <c r="M155" s="14">
        <f t="shared" si="82"/>
        <v>70</v>
      </c>
      <c r="N155" s="14">
        <f t="shared" si="83"/>
        <v>95</v>
      </c>
      <c r="O155" s="14">
        <f t="shared" si="84"/>
        <v>7</v>
      </c>
      <c r="P155" s="14" t="str">
        <f t="shared" si="85"/>
        <v/>
      </c>
      <c r="Q155" s="14">
        <f t="shared" si="86"/>
        <v>172</v>
      </c>
      <c r="R155" s="14">
        <f t="shared" si="87"/>
        <v>17</v>
      </c>
      <c r="S155" s="14">
        <f t="shared" si="88"/>
        <v>17</v>
      </c>
      <c r="T155" s="13">
        <f t="shared" si="89"/>
        <v>34</v>
      </c>
      <c r="U155" s="13">
        <f t="shared" si="90"/>
        <v>138</v>
      </c>
      <c r="V155" s="15"/>
      <c r="W155" s="15"/>
      <c r="AI155" s="56"/>
      <c r="AJ155" s="56"/>
    </row>
    <row r="156" spans="1:36" ht="21" customHeight="1">
      <c r="A156" s="9">
        <v>146</v>
      </c>
      <c r="B156" s="32">
        <v>42887</v>
      </c>
      <c r="C156" s="12">
        <f t="shared" si="66"/>
        <v>13000</v>
      </c>
      <c r="D156" s="54">
        <f t="shared" si="97"/>
        <v>17680</v>
      </c>
      <c r="E156" s="12">
        <f t="shared" si="80"/>
        <v>1300</v>
      </c>
      <c r="F156" s="12" t="str">
        <f t="shared" si="91"/>
        <v/>
      </c>
      <c r="G156" s="11">
        <f t="shared" si="92"/>
        <v>31980</v>
      </c>
      <c r="H156" s="12">
        <f t="shared" si="67"/>
        <v>12930</v>
      </c>
      <c r="I156" s="54">
        <f t="shared" si="98"/>
        <v>17585</v>
      </c>
      <c r="J156" s="12">
        <f t="shared" si="81"/>
        <v>1293</v>
      </c>
      <c r="K156" s="12" t="str">
        <f t="shared" si="93"/>
        <v/>
      </c>
      <c r="L156" s="53">
        <f t="shared" si="94"/>
        <v>31808</v>
      </c>
      <c r="M156" s="14">
        <f t="shared" si="82"/>
        <v>70</v>
      </c>
      <c r="N156" s="14">
        <f t="shared" si="83"/>
        <v>95</v>
      </c>
      <c r="O156" s="14">
        <f t="shared" si="84"/>
        <v>7</v>
      </c>
      <c r="P156" s="14" t="str">
        <f t="shared" si="85"/>
        <v/>
      </c>
      <c r="Q156" s="14">
        <f t="shared" si="86"/>
        <v>172</v>
      </c>
      <c r="R156" s="14">
        <f t="shared" si="87"/>
        <v>17</v>
      </c>
      <c r="S156" s="14">
        <f t="shared" si="88"/>
        <v>17</v>
      </c>
      <c r="T156" s="13">
        <f t="shared" si="89"/>
        <v>34</v>
      </c>
      <c r="U156" s="13">
        <f t="shared" si="90"/>
        <v>138</v>
      </c>
      <c r="V156" s="15"/>
      <c r="W156" s="15"/>
      <c r="AI156" s="56"/>
      <c r="AJ156" s="56"/>
    </row>
    <row r="157" spans="1:36" ht="21" customHeight="1">
      <c r="A157" s="9">
        <v>147</v>
      </c>
      <c r="B157" s="32">
        <v>42917</v>
      </c>
      <c r="C157" s="12">
        <f>IF(AND($E$5=""),"",IF(AND(C156=""),"",MROUND(C156*1.03,100)))</f>
        <v>13400</v>
      </c>
      <c r="D157" s="54">
        <f>IF(AND($E$5=""),"",IF(AND(C157=""),"",ROUND((C157*139%),0)))</f>
        <v>18626</v>
      </c>
      <c r="E157" s="12">
        <f t="shared" si="80"/>
        <v>1340</v>
      </c>
      <c r="F157" s="12" t="str">
        <f t="shared" si="91"/>
        <v/>
      </c>
      <c r="G157" s="11">
        <f t="shared" si="92"/>
        <v>33366</v>
      </c>
      <c r="H157" s="12">
        <f>IF(AND($E$5=""),"",IF(AND(H156=""),"",ROUNDUP(ROUND(H156*3%,0),-1)+H156))</f>
        <v>13320</v>
      </c>
      <c r="I157" s="54">
        <f>IF(AND($E$5=""),"",IF(AND(H157=""),"",ROUND((H157*139%),0)))</f>
        <v>18515</v>
      </c>
      <c r="J157" s="12">
        <f t="shared" si="81"/>
        <v>1332</v>
      </c>
      <c r="K157" s="12" t="str">
        <f t="shared" si="93"/>
        <v/>
      </c>
      <c r="L157" s="53">
        <f t="shared" si="94"/>
        <v>33167</v>
      </c>
      <c r="M157" s="14">
        <f t="shared" si="82"/>
        <v>80</v>
      </c>
      <c r="N157" s="14">
        <f t="shared" si="83"/>
        <v>111</v>
      </c>
      <c r="O157" s="14">
        <f t="shared" si="84"/>
        <v>8</v>
      </c>
      <c r="P157" s="14" t="str">
        <f t="shared" si="85"/>
        <v/>
      </c>
      <c r="Q157" s="14">
        <f t="shared" si="86"/>
        <v>199</v>
      </c>
      <c r="R157" s="14">
        <f t="shared" si="87"/>
        <v>20</v>
      </c>
      <c r="S157" s="14">
        <f t="shared" si="88"/>
        <v>20</v>
      </c>
      <c r="T157" s="13">
        <f t="shared" si="89"/>
        <v>40</v>
      </c>
      <c r="U157" s="13">
        <f t="shared" si="90"/>
        <v>159</v>
      </c>
      <c r="V157" s="15"/>
      <c r="W157" s="15"/>
      <c r="AI157" s="56"/>
      <c r="AJ157" s="56"/>
    </row>
    <row r="158" spans="1:36" ht="21" customHeight="1">
      <c r="A158" s="9">
        <v>148</v>
      </c>
      <c r="B158" s="32">
        <v>42948</v>
      </c>
      <c r="C158" s="12">
        <f t="shared" si="66"/>
        <v>13400</v>
      </c>
      <c r="D158" s="54">
        <f t="shared" ref="D158:D162" si="99">IF(AND($E$5=""),"",IF(AND(C158=""),"",ROUND((C158*139%),0)))</f>
        <v>18626</v>
      </c>
      <c r="E158" s="12">
        <f t="shared" si="80"/>
        <v>1340</v>
      </c>
      <c r="F158" s="12" t="str">
        <f t="shared" si="91"/>
        <v/>
      </c>
      <c r="G158" s="11">
        <f t="shared" si="92"/>
        <v>33366</v>
      </c>
      <c r="H158" s="12">
        <f t="shared" si="67"/>
        <v>13320</v>
      </c>
      <c r="I158" s="54">
        <f t="shared" ref="I158:I162" si="100">IF(AND($E$5=""),"",IF(AND(H158=""),"",ROUND((H158*139%),0)))</f>
        <v>18515</v>
      </c>
      <c r="J158" s="12">
        <f t="shared" si="81"/>
        <v>1332</v>
      </c>
      <c r="K158" s="12" t="str">
        <f t="shared" si="93"/>
        <v/>
      </c>
      <c r="L158" s="53">
        <f t="shared" si="94"/>
        <v>33167</v>
      </c>
      <c r="M158" s="14">
        <f t="shared" si="82"/>
        <v>80</v>
      </c>
      <c r="N158" s="14">
        <f t="shared" si="83"/>
        <v>111</v>
      </c>
      <c r="O158" s="14">
        <f t="shared" si="84"/>
        <v>8</v>
      </c>
      <c r="P158" s="14" t="str">
        <f t="shared" si="85"/>
        <v/>
      </c>
      <c r="Q158" s="14">
        <f t="shared" si="86"/>
        <v>199</v>
      </c>
      <c r="R158" s="14">
        <f t="shared" si="87"/>
        <v>20</v>
      </c>
      <c r="S158" s="14">
        <f t="shared" si="88"/>
        <v>20</v>
      </c>
      <c r="T158" s="13">
        <f t="shared" si="89"/>
        <v>40</v>
      </c>
      <c r="U158" s="13">
        <f t="shared" si="90"/>
        <v>159</v>
      </c>
      <c r="V158" s="15"/>
      <c r="W158" s="15"/>
      <c r="AI158" s="56"/>
      <c r="AJ158" s="56"/>
    </row>
    <row r="159" spans="1:36" ht="21" customHeight="1">
      <c r="A159" s="9">
        <v>149</v>
      </c>
      <c r="B159" s="32">
        <v>42979</v>
      </c>
      <c r="C159" s="12">
        <f t="shared" si="66"/>
        <v>13400</v>
      </c>
      <c r="D159" s="54">
        <f t="shared" si="99"/>
        <v>18626</v>
      </c>
      <c r="E159" s="12">
        <f t="shared" si="80"/>
        <v>1340</v>
      </c>
      <c r="F159" s="12" t="str">
        <f t="shared" si="91"/>
        <v/>
      </c>
      <c r="G159" s="11">
        <f t="shared" si="92"/>
        <v>33366</v>
      </c>
      <c r="H159" s="12">
        <f t="shared" si="67"/>
        <v>13320</v>
      </c>
      <c r="I159" s="54">
        <f t="shared" si="100"/>
        <v>18515</v>
      </c>
      <c r="J159" s="12">
        <f t="shared" si="81"/>
        <v>1332</v>
      </c>
      <c r="K159" s="12" t="str">
        <f t="shared" si="93"/>
        <v/>
      </c>
      <c r="L159" s="53">
        <f t="shared" si="94"/>
        <v>33167</v>
      </c>
      <c r="M159" s="14">
        <f t="shared" si="82"/>
        <v>80</v>
      </c>
      <c r="N159" s="14">
        <f t="shared" si="83"/>
        <v>111</v>
      </c>
      <c r="O159" s="14">
        <f t="shared" si="84"/>
        <v>8</v>
      </c>
      <c r="P159" s="14" t="str">
        <f t="shared" si="85"/>
        <v/>
      </c>
      <c r="Q159" s="14">
        <f t="shared" si="86"/>
        <v>199</v>
      </c>
      <c r="R159" s="14">
        <f t="shared" si="87"/>
        <v>20</v>
      </c>
      <c r="S159" s="14">
        <f t="shared" si="88"/>
        <v>20</v>
      </c>
      <c r="T159" s="13">
        <f t="shared" si="89"/>
        <v>40</v>
      </c>
      <c r="U159" s="13">
        <f t="shared" si="90"/>
        <v>159</v>
      </c>
      <c r="V159" s="15"/>
      <c r="W159" s="15"/>
      <c r="AI159" s="56"/>
      <c r="AJ159" s="56"/>
    </row>
    <row r="160" spans="1:36" ht="21" customHeight="1">
      <c r="A160" s="9">
        <v>150</v>
      </c>
      <c r="B160" s="32">
        <v>43009</v>
      </c>
      <c r="C160" s="12">
        <f t="shared" si="66"/>
        <v>13400</v>
      </c>
      <c r="D160" s="54">
        <f t="shared" si="99"/>
        <v>18626</v>
      </c>
      <c r="E160" s="12">
        <f t="shared" si="80"/>
        <v>1340</v>
      </c>
      <c r="F160" s="12" t="str">
        <f t="shared" si="91"/>
        <v/>
      </c>
      <c r="G160" s="11">
        <f t="shared" si="92"/>
        <v>33366</v>
      </c>
      <c r="H160" s="12">
        <f t="shared" si="67"/>
        <v>13320</v>
      </c>
      <c r="I160" s="54">
        <f t="shared" si="100"/>
        <v>18515</v>
      </c>
      <c r="J160" s="12">
        <f t="shared" si="81"/>
        <v>1332</v>
      </c>
      <c r="K160" s="12" t="str">
        <f t="shared" si="93"/>
        <v/>
      </c>
      <c r="L160" s="53">
        <f t="shared" si="94"/>
        <v>33167</v>
      </c>
      <c r="M160" s="14">
        <f t="shared" si="82"/>
        <v>80</v>
      </c>
      <c r="N160" s="14">
        <f t="shared" si="83"/>
        <v>111</v>
      </c>
      <c r="O160" s="14">
        <f t="shared" si="84"/>
        <v>8</v>
      </c>
      <c r="P160" s="14" t="str">
        <f t="shared" si="85"/>
        <v/>
      </c>
      <c r="Q160" s="14">
        <f t="shared" si="86"/>
        <v>199</v>
      </c>
      <c r="R160" s="14">
        <f t="shared" si="87"/>
        <v>20</v>
      </c>
      <c r="S160" s="14">
        <f t="shared" si="88"/>
        <v>20</v>
      </c>
      <c r="T160" s="13">
        <f t="shared" si="89"/>
        <v>40</v>
      </c>
      <c r="U160" s="13">
        <f t="shared" si="90"/>
        <v>159</v>
      </c>
      <c r="V160" s="15"/>
      <c r="W160" s="15"/>
      <c r="AI160" s="56"/>
      <c r="AJ160" s="56"/>
    </row>
    <row r="161" spans="1:36" ht="21" customHeight="1">
      <c r="A161" s="9">
        <v>151</v>
      </c>
      <c r="B161" s="32">
        <v>43040</v>
      </c>
      <c r="C161" s="12">
        <f t="shared" si="66"/>
        <v>13400</v>
      </c>
      <c r="D161" s="54">
        <f t="shared" si="99"/>
        <v>18626</v>
      </c>
      <c r="E161" s="12">
        <f t="shared" si="80"/>
        <v>1340</v>
      </c>
      <c r="F161" s="12" t="str">
        <f t="shared" si="91"/>
        <v/>
      </c>
      <c r="G161" s="11">
        <f t="shared" si="92"/>
        <v>33366</v>
      </c>
      <c r="H161" s="12">
        <f t="shared" si="67"/>
        <v>13320</v>
      </c>
      <c r="I161" s="54">
        <f t="shared" si="100"/>
        <v>18515</v>
      </c>
      <c r="J161" s="12">
        <f t="shared" si="81"/>
        <v>1332</v>
      </c>
      <c r="K161" s="12" t="str">
        <f t="shared" si="93"/>
        <v/>
      </c>
      <c r="L161" s="53">
        <f t="shared" si="94"/>
        <v>33167</v>
      </c>
      <c r="M161" s="14">
        <f t="shared" si="82"/>
        <v>80</v>
      </c>
      <c r="N161" s="14">
        <f t="shared" si="83"/>
        <v>111</v>
      </c>
      <c r="O161" s="14">
        <f t="shared" si="84"/>
        <v>8</v>
      </c>
      <c r="P161" s="14" t="str">
        <f t="shared" si="85"/>
        <v/>
      </c>
      <c r="Q161" s="14">
        <f t="shared" si="86"/>
        <v>199</v>
      </c>
      <c r="R161" s="14">
        <f t="shared" si="87"/>
        <v>20</v>
      </c>
      <c r="S161" s="14">
        <f t="shared" si="88"/>
        <v>20</v>
      </c>
      <c r="T161" s="13">
        <f t="shared" si="89"/>
        <v>40</v>
      </c>
      <c r="U161" s="13">
        <f t="shared" si="90"/>
        <v>159</v>
      </c>
      <c r="V161" s="15"/>
      <c r="W161" s="15"/>
      <c r="AI161" s="56"/>
      <c r="AJ161" s="56"/>
    </row>
    <row r="162" spans="1:36" ht="21" customHeight="1">
      <c r="A162" s="9">
        <v>152</v>
      </c>
      <c r="B162" s="32">
        <v>43070</v>
      </c>
      <c r="C162" s="12">
        <f t="shared" si="66"/>
        <v>13400</v>
      </c>
      <c r="D162" s="54">
        <f t="shared" si="99"/>
        <v>18626</v>
      </c>
      <c r="E162" s="12">
        <f t="shared" si="80"/>
        <v>1340</v>
      </c>
      <c r="F162" s="12" t="str">
        <f t="shared" si="91"/>
        <v/>
      </c>
      <c r="G162" s="11">
        <f t="shared" si="92"/>
        <v>33366</v>
      </c>
      <c r="H162" s="12">
        <f t="shared" si="67"/>
        <v>13320</v>
      </c>
      <c r="I162" s="54">
        <f t="shared" si="100"/>
        <v>18515</v>
      </c>
      <c r="J162" s="12">
        <f t="shared" si="81"/>
        <v>1332</v>
      </c>
      <c r="K162" s="12" t="str">
        <f t="shared" si="93"/>
        <v/>
      </c>
      <c r="L162" s="53">
        <f t="shared" si="94"/>
        <v>33167</v>
      </c>
      <c r="M162" s="14">
        <f t="shared" si="82"/>
        <v>80</v>
      </c>
      <c r="N162" s="14">
        <f t="shared" si="83"/>
        <v>111</v>
      </c>
      <c r="O162" s="14">
        <f t="shared" si="84"/>
        <v>8</v>
      </c>
      <c r="P162" s="14" t="str">
        <f t="shared" si="85"/>
        <v/>
      </c>
      <c r="Q162" s="14">
        <f t="shared" si="86"/>
        <v>199</v>
      </c>
      <c r="R162" s="14">
        <f t="shared" si="87"/>
        <v>20</v>
      </c>
      <c r="S162" s="14">
        <f t="shared" si="88"/>
        <v>20</v>
      </c>
      <c r="T162" s="13">
        <f t="shared" si="89"/>
        <v>40</v>
      </c>
      <c r="U162" s="13">
        <f t="shared" si="90"/>
        <v>159</v>
      </c>
      <c r="V162" s="15"/>
      <c r="W162" s="15"/>
      <c r="AI162" s="56"/>
      <c r="AJ162" s="56"/>
    </row>
    <row r="163" spans="1:36" ht="21" customHeight="1">
      <c r="A163" s="9">
        <v>153</v>
      </c>
      <c r="B163" s="32">
        <v>43101</v>
      </c>
      <c r="C163" s="12">
        <f t="shared" si="66"/>
        <v>13400</v>
      </c>
      <c r="D163" s="54">
        <f>IF(AND($E$5=""),"",IF(AND(C163=""),"",ROUND((C163*142%),0)))</f>
        <v>19028</v>
      </c>
      <c r="E163" s="12">
        <f t="shared" si="80"/>
        <v>1340</v>
      </c>
      <c r="F163" s="12" t="str">
        <f t="shared" si="91"/>
        <v/>
      </c>
      <c r="G163" s="11">
        <f t="shared" si="92"/>
        <v>33768</v>
      </c>
      <c r="H163" s="12">
        <f t="shared" si="67"/>
        <v>13320</v>
      </c>
      <c r="I163" s="54">
        <f>IF(AND($E$5=""),"",IF(AND(H163=""),"",ROUND((H163*142%),0)))</f>
        <v>18914</v>
      </c>
      <c r="J163" s="12">
        <f t="shared" si="81"/>
        <v>1332</v>
      </c>
      <c r="K163" s="12" t="str">
        <f t="shared" si="93"/>
        <v/>
      </c>
      <c r="L163" s="53">
        <f t="shared" si="94"/>
        <v>33566</v>
      </c>
      <c r="M163" s="14">
        <f t="shared" si="82"/>
        <v>80</v>
      </c>
      <c r="N163" s="14">
        <f t="shared" si="83"/>
        <v>114</v>
      </c>
      <c r="O163" s="14">
        <f t="shared" si="84"/>
        <v>8</v>
      </c>
      <c r="P163" s="14" t="str">
        <f t="shared" si="85"/>
        <v/>
      </c>
      <c r="Q163" s="14">
        <f t="shared" si="86"/>
        <v>202</v>
      </c>
      <c r="R163" s="14">
        <f t="shared" si="87"/>
        <v>20</v>
      </c>
      <c r="S163" s="14">
        <f t="shared" si="88"/>
        <v>20</v>
      </c>
      <c r="T163" s="13">
        <f t="shared" si="89"/>
        <v>40</v>
      </c>
      <c r="U163" s="13">
        <f t="shared" si="90"/>
        <v>162</v>
      </c>
      <c r="V163" s="15"/>
      <c r="W163" s="15"/>
      <c r="AI163" s="56"/>
      <c r="AJ163" s="56"/>
    </row>
    <row r="164" spans="1:36" ht="21" customHeight="1">
      <c r="A164" s="9">
        <v>154</v>
      </c>
      <c r="B164" s="32">
        <v>43132</v>
      </c>
      <c r="C164" s="12">
        <f t="shared" si="66"/>
        <v>13400</v>
      </c>
      <c r="D164" s="54">
        <f t="shared" ref="D164:D172" si="101">IF(AND($E$5=""),"",IF(AND(C164=""),"",ROUND((C164*142%),0)))</f>
        <v>19028</v>
      </c>
      <c r="E164" s="12">
        <f t="shared" si="80"/>
        <v>1340</v>
      </c>
      <c r="F164" s="12" t="str">
        <f t="shared" si="91"/>
        <v/>
      </c>
      <c r="G164" s="11">
        <f t="shared" si="92"/>
        <v>33768</v>
      </c>
      <c r="H164" s="12">
        <f t="shared" si="67"/>
        <v>13320</v>
      </c>
      <c r="I164" s="54">
        <f t="shared" ref="I164:I172" si="102">IF(AND($E$5=""),"",IF(AND(H164=""),"",ROUND((H164*142%),0)))</f>
        <v>18914</v>
      </c>
      <c r="J164" s="12">
        <f t="shared" si="81"/>
        <v>1332</v>
      </c>
      <c r="K164" s="12" t="str">
        <f t="shared" si="93"/>
        <v/>
      </c>
      <c r="L164" s="53">
        <f t="shared" si="94"/>
        <v>33566</v>
      </c>
      <c r="M164" s="14">
        <f t="shared" si="82"/>
        <v>80</v>
      </c>
      <c r="N164" s="14">
        <f t="shared" si="83"/>
        <v>114</v>
      </c>
      <c r="O164" s="14">
        <f t="shared" si="84"/>
        <v>8</v>
      </c>
      <c r="P164" s="14" t="str">
        <f t="shared" si="85"/>
        <v/>
      </c>
      <c r="Q164" s="14">
        <f t="shared" si="86"/>
        <v>202</v>
      </c>
      <c r="R164" s="14">
        <f t="shared" si="87"/>
        <v>20</v>
      </c>
      <c r="S164" s="14">
        <f t="shared" si="88"/>
        <v>20</v>
      </c>
      <c r="T164" s="13">
        <f t="shared" si="89"/>
        <v>40</v>
      </c>
      <c r="U164" s="13">
        <f t="shared" si="90"/>
        <v>162</v>
      </c>
      <c r="V164" s="15"/>
      <c r="W164" s="15"/>
      <c r="AI164" s="56"/>
      <c r="AJ164" s="56"/>
    </row>
    <row r="165" spans="1:36" ht="21" customHeight="1">
      <c r="A165" s="9">
        <v>155</v>
      </c>
      <c r="B165" s="32">
        <v>43160</v>
      </c>
      <c r="C165" s="12">
        <f t="shared" si="66"/>
        <v>13400</v>
      </c>
      <c r="D165" s="54">
        <f t="shared" si="101"/>
        <v>19028</v>
      </c>
      <c r="E165" s="12">
        <f t="shared" si="80"/>
        <v>1340</v>
      </c>
      <c r="F165" s="12" t="str">
        <f t="shared" si="91"/>
        <v/>
      </c>
      <c r="G165" s="11">
        <f t="shared" si="92"/>
        <v>33768</v>
      </c>
      <c r="H165" s="12">
        <f t="shared" si="67"/>
        <v>13320</v>
      </c>
      <c r="I165" s="54">
        <f t="shared" si="102"/>
        <v>18914</v>
      </c>
      <c r="J165" s="12">
        <f t="shared" si="81"/>
        <v>1332</v>
      </c>
      <c r="K165" s="12" t="str">
        <f t="shared" si="93"/>
        <v/>
      </c>
      <c r="L165" s="53">
        <f t="shared" si="94"/>
        <v>33566</v>
      </c>
      <c r="M165" s="14">
        <f t="shared" si="82"/>
        <v>80</v>
      </c>
      <c r="N165" s="14">
        <f t="shared" si="83"/>
        <v>114</v>
      </c>
      <c r="O165" s="14">
        <f t="shared" si="84"/>
        <v>8</v>
      </c>
      <c r="P165" s="14" t="str">
        <f t="shared" si="85"/>
        <v/>
      </c>
      <c r="Q165" s="14">
        <f t="shared" si="86"/>
        <v>202</v>
      </c>
      <c r="R165" s="14">
        <f t="shared" si="87"/>
        <v>20</v>
      </c>
      <c r="S165" s="14">
        <f t="shared" si="88"/>
        <v>20</v>
      </c>
      <c r="T165" s="13">
        <f t="shared" si="89"/>
        <v>40</v>
      </c>
      <c r="U165" s="13">
        <f t="shared" si="90"/>
        <v>162</v>
      </c>
      <c r="V165" s="15"/>
      <c r="W165" s="15"/>
      <c r="AI165" s="56"/>
      <c r="AJ165" s="56"/>
    </row>
    <row r="166" spans="1:36" ht="21" customHeight="1">
      <c r="A166" s="9">
        <v>156</v>
      </c>
      <c r="B166" s="32" t="s">
        <v>40</v>
      </c>
      <c r="C166" s="10"/>
      <c r="D166" s="54" t="str">
        <f t="shared" si="101"/>
        <v/>
      </c>
      <c r="E166" s="12" t="str">
        <f t="shared" si="80"/>
        <v/>
      </c>
      <c r="F166" s="12" t="str">
        <f t="shared" si="91"/>
        <v/>
      </c>
      <c r="G166" s="11" t="str">
        <f t="shared" si="92"/>
        <v/>
      </c>
      <c r="H166" s="10"/>
      <c r="I166" s="54" t="str">
        <f t="shared" si="102"/>
        <v/>
      </c>
      <c r="J166" s="12" t="str">
        <f t="shared" si="81"/>
        <v/>
      </c>
      <c r="K166" s="12" t="str">
        <f t="shared" si="93"/>
        <v/>
      </c>
      <c r="L166" s="53" t="str">
        <f t="shared" si="94"/>
        <v/>
      </c>
      <c r="M166" s="14" t="str">
        <f t="shared" si="82"/>
        <v/>
      </c>
      <c r="N166" s="14" t="str">
        <f t="shared" si="83"/>
        <v/>
      </c>
      <c r="O166" s="14" t="str">
        <f t="shared" si="84"/>
        <v/>
      </c>
      <c r="P166" s="14" t="str">
        <f t="shared" si="85"/>
        <v/>
      </c>
      <c r="Q166" s="14" t="str">
        <f t="shared" si="86"/>
        <v/>
      </c>
      <c r="R166" s="14" t="str">
        <f t="shared" si="87"/>
        <v/>
      </c>
      <c r="S166" s="14" t="str">
        <f t="shared" si="88"/>
        <v/>
      </c>
      <c r="T166" s="13" t="str">
        <f t="shared" si="89"/>
        <v/>
      </c>
      <c r="U166" s="13" t="str">
        <f t="shared" si="90"/>
        <v/>
      </c>
      <c r="V166" s="15"/>
      <c r="W166" s="15"/>
      <c r="AI166" s="56"/>
      <c r="AJ166" s="56"/>
    </row>
    <row r="167" spans="1:36" ht="21" customHeight="1">
      <c r="A167" s="9">
        <v>157</v>
      </c>
      <c r="B167" s="32">
        <v>43191</v>
      </c>
      <c r="C167" s="12">
        <f>IF(AND($E$5=""),"",IF(AND(C165=""),"",C165))</f>
        <v>13400</v>
      </c>
      <c r="D167" s="54">
        <f t="shared" si="101"/>
        <v>19028</v>
      </c>
      <c r="E167" s="12">
        <f t="shared" si="80"/>
        <v>1340</v>
      </c>
      <c r="F167" s="12" t="str">
        <f t="shared" si="91"/>
        <v/>
      </c>
      <c r="G167" s="11">
        <f t="shared" si="92"/>
        <v>33768</v>
      </c>
      <c r="H167" s="12">
        <f>IF(AND($E$5=""),"",IF(AND(H165=""),"",H165))</f>
        <v>13320</v>
      </c>
      <c r="I167" s="54">
        <f t="shared" si="102"/>
        <v>18914</v>
      </c>
      <c r="J167" s="12">
        <f t="shared" si="81"/>
        <v>1332</v>
      </c>
      <c r="K167" s="12" t="str">
        <f t="shared" si="93"/>
        <v/>
      </c>
      <c r="L167" s="53">
        <f t="shared" si="94"/>
        <v>33566</v>
      </c>
      <c r="M167" s="14">
        <f t="shared" si="82"/>
        <v>80</v>
      </c>
      <c r="N167" s="14">
        <f t="shared" si="83"/>
        <v>114</v>
      </c>
      <c r="O167" s="14">
        <f t="shared" si="84"/>
        <v>8</v>
      </c>
      <c r="P167" s="14" t="str">
        <f t="shared" si="85"/>
        <v/>
      </c>
      <c r="Q167" s="14">
        <f t="shared" si="86"/>
        <v>202</v>
      </c>
      <c r="R167" s="14">
        <f t="shared" si="87"/>
        <v>20</v>
      </c>
      <c r="S167" s="14">
        <f t="shared" si="88"/>
        <v>20</v>
      </c>
      <c r="T167" s="13">
        <f t="shared" si="89"/>
        <v>40</v>
      </c>
      <c r="U167" s="13">
        <f t="shared" si="90"/>
        <v>162</v>
      </c>
      <c r="V167" s="15"/>
      <c r="W167" s="15"/>
      <c r="AI167" s="56"/>
      <c r="AJ167" s="56"/>
    </row>
    <row r="168" spans="1:36" ht="21" customHeight="1">
      <c r="A168" s="9">
        <v>158</v>
      </c>
      <c r="B168" s="32">
        <v>43221</v>
      </c>
      <c r="C168" s="12">
        <f t="shared" ref="C168:C172" si="103">IF(AND($E$5=""),"",IF(AND(C167=""),"",C167))</f>
        <v>13400</v>
      </c>
      <c r="D168" s="54">
        <f t="shared" si="101"/>
        <v>19028</v>
      </c>
      <c r="E168" s="12">
        <f t="shared" si="80"/>
        <v>1340</v>
      </c>
      <c r="F168" s="12" t="str">
        <f t="shared" si="91"/>
        <v/>
      </c>
      <c r="G168" s="11">
        <f t="shared" si="92"/>
        <v>33768</v>
      </c>
      <c r="H168" s="12">
        <f t="shared" ref="H168:H172" si="104">IF(AND($E$5=""),"",IF(AND(H167=""),"",H167))</f>
        <v>13320</v>
      </c>
      <c r="I168" s="54">
        <f t="shared" si="102"/>
        <v>18914</v>
      </c>
      <c r="J168" s="12">
        <f t="shared" si="81"/>
        <v>1332</v>
      </c>
      <c r="K168" s="12" t="str">
        <f t="shared" si="93"/>
        <v/>
      </c>
      <c r="L168" s="53">
        <f t="shared" si="94"/>
        <v>33566</v>
      </c>
      <c r="M168" s="14">
        <f t="shared" si="82"/>
        <v>80</v>
      </c>
      <c r="N168" s="14">
        <f t="shared" si="83"/>
        <v>114</v>
      </c>
      <c r="O168" s="14">
        <f t="shared" si="84"/>
        <v>8</v>
      </c>
      <c r="P168" s="14" t="str">
        <f t="shared" si="85"/>
        <v/>
      </c>
      <c r="Q168" s="14">
        <f t="shared" si="86"/>
        <v>202</v>
      </c>
      <c r="R168" s="14">
        <f t="shared" si="87"/>
        <v>20</v>
      </c>
      <c r="S168" s="14">
        <f t="shared" si="88"/>
        <v>20</v>
      </c>
      <c r="T168" s="13">
        <f t="shared" si="89"/>
        <v>40</v>
      </c>
      <c r="U168" s="13">
        <f t="shared" si="90"/>
        <v>162</v>
      </c>
      <c r="V168" s="15"/>
      <c r="W168" s="15"/>
      <c r="AI168" s="56"/>
      <c r="AJ168" s="56"/>
    </row>
    <row r="169" spans="1:36" ht="21" customHeight="1">
      <c r="A169" s="9">
        <v>159</v>
      </c>
      <c r="B169" s="32">
        <v>43252</v>
      </c>
      <c r="C169" s="12">
        <f t="shared" si="103"/>
        <v>13400</v>
      </c>
      <c r="D169" s="54">
        <f t="shared" si="101"/>
        <v>19028</v>
      </c>
      <c r="E169" s="12">
        <f t="shared" si="80"/>
        <v>1340</v>
      </c>
      <c r="F169" s="12" t="str">
        <f t="shared" si="91"/>
        <v/>
      </c>
      <c r="G169" s="11">
        <f t="shared" si="92"/>
        <v>33768</v>
      </c>
      <c r="H169" s="12">
        <f t="shared" si="104"/>
        <v>13320</v>
      </c>
      <c r="I169" s="54">
        <f t="shared" si="102"/>
        <v>18914</v>
      </c>
      <c r="J169" s="12">
        <f t="shared" si="81"/>
        <v>1332</v>
      </c>
      <c r="K169" s="12" t="str">
        <f t="shared" si="93"/>
        <v/>
      </c>
      <c r="L169" s="53">
        <f t="shared" si="94"/>
        <v>33566</v>
      </c>
      <c r="M169" s="14">
        <f t="shared" si="82"/>
        <v>80</v>
      </c>
      <c r="N169" s="14">
        <f t="shared" si="83"/>
        <v>114</v>
      </c>
      <c r="O169" s="14">
        <f t="shared" si="84"/>
        <v>8</v>
      </c>
      <c r="P169" s="14" t="str">
        <f t="shared" si="85"/>
        <v/>
      </c>
      <c r="Q169" s="14">
        <f t="shared" si="86"/>
        <v>202</v>
      </c>
      <c r="R169" s="14">
        <f t="shared" si="87"/>
        <v>20</v>
      </c>
      <c r="S169" s="14">
        <f t="shared" si="88"/>
        <v>20</v>
      </c>
      <c r="T169" s="13">
        <f t="shared" si="89"/>
        <v>40</v>
      </c>
      <c r="U169" s="13">
        <f t="shared" si="90"/>
        <v>162</v>
      </c>
      <c r="V169" s="15"/>
      <c r="W169" s="15"/>
      <c r="AI169" s="56"/>
      <c r="AJ169" s="56"/>
    </row>
    <row r="170" spans="1:36" ht="21" customHeight="1">
      <c r="A170" s="9">
        <v>160</v>
      </c>
      <c r="B170" s="32">
        <v>43282</v>
      </c>
      <c r="C170" s="12">
        <f>IF(AND($E$5=""),"",IF(AND(C169=""),"",MROUND(C169*1.03,100)))</f>
        <v>13800</v>
      </c>
      <c r="D170" s="54">
        <f t="shared" si="101"/>
        <v>19596</v>
      </c>
      <c r="E170" s="12">
        <f t="shared" si="80"/>
        <v>1380</v>
      </c>
      <c r="F170" s="12" t="str">
        <f t="shared" si="91"/>
        <v/>
      </c>
      <c r="G170" s="11">
        <f t="shared" si="92"/>
        <v>34776</v>
      </c>
      <c r="H170" s="12">
        <f>IF(AND($E$5=""),"",IF(AND(H169=""),"",MROUND(H169*1.03,100)))</f>
        <v>13700</v>
      </c>
      <c r="I170" s="54">
        <f t="shared" si="102"/>
        <v>19454</v>
      </c>
      <c r="J170" s="12">
        <f t="shared" si="81"/>
        <v>1370</v>
      </c>
      <c r="K170" s="12" t="str">
        <f t="shared" si="93"/>
        <v/>
      </c>
      <c r="L170" s="53">
        <f t="shared" si="94"/>
        <v>34524</v>
      </c>
      <c r="M170" s="14">
        <f t="shared" si="82"/>
        <v>100</v>
      </c>
      <c r="N170" s="14">
        <f t="shared" si="83"/>
        <v>142</v>
      </c>
      <c r="O170" s="14">
        <f t="shared" si="84"/>
        <v>10</v>
      </c>
      <c r="P170" s="14" t="str">
        <f t="shared" si="85"/>
        <v/>
      </c>
      <c r="Q170" s="14">
        <f t="shared" si="86"/>
        <v>252</v>
      </c>
      <c r="R170" s="14">
        <f t="shared" si="87"/>
        <v>25</v>
      </c>
      <c r="S170" s="14">
        <f t="shared" si="88"/>
        <v>25</v>
      </c>
      <c r="T170" s="13">
        <f t="shared" si="89"/>
        <v>50</v>
      </c>
      <c r="U170" s="13">
        <f t="shared" si="90"/>
        <v>202</v>
      </c>
      <c r="V170" s="15"/>
      <c r="W170" s="15"/>
      <c r="AI170" s="56"/>
      <c r="AJ170" s="56"/>
    </row>
    <row r="171" spans="1:36" ht="21" customHeight="1">
      <c r="A171" s="9">
        <v>161</v>
      </c>
      <c r="B171" s="32">
        <v>43313</v>
      </c>
      <c r="C171" s="12">
        <f t="shared" si="103"/>
        <v>13800</v>
      </c>
      <c r="D171" s="54">
        <f t="shared" si="101"/>
        <v>19596</v>
      </c>
      <c r="E171" s="12">
        <f t="shared" si="80"/>
        <v>1380</v>
      </c>
      <c r="F171" s="12" t="str">
        <f t="shared" si="91"/>
        <v/>
      </c>
      <c r="G171" s="11">
        <f t="shared" si="92"/>
        <v>34776</v>
      </c>
      <c r="H171" s="12">
        <f t="shared" si="104"/>
        <v>13700</v>
      </c>
      <c r="I171" s="54">
        <f t="shared" si="102"/>
        <v>19454</v>
      </c>
      <c r="J171" s="12">
        <f t="shared" si="81"/>
        <v>1370</v>
      </c>
      <c r="K171" s="12" t="str">
        <f t="shared" si="93"/>
        <v/>
      </c>
      <c r="L171" s="53">
        <f t="shared" si="94"/>
        <v>34524</v>
      </c>
      <c r="M171" s="14">
        <f t="shared" si="82"/>
        <v>100</v>
      </c>
      <c r="N171" s="14">
        <f t="shared" si="83"/>
        <v>142</v>
      </c>
      <c r="O171" s="14">
        <f t="shared" si="84"/>
        <v>10</v>
      </c>
      <c r="P171" s="14" t="str">
        <f t="shared" si="85"/>
        <v/>
      </c>
      <c r="Q171" s="14">
        <f t="shared" si="86"/>
        <v>252</v>
      </c>
      <c r="R171" s="14">
        <f t="shared" si="87"/>
        <v>25</v>
      </c>
      <c r="S171" s="14">
        <f t="shared" si="88"/>
        <v>25</v>
      </c>
      <c r="T171" s="13">
        <f t="shared" si="89"/>
        <v>50</v>
      </c>
      <c r="U171" s="13">
        <f t="shared" si="90"/>
        <v>202</v>
      </c>
      <c r="V171" s="15"/>
      <c r="W171" s="15"/>
      <c r="AI171" s="56"/>
      <c r="AJ171" s="56"/>
    </row>
    <row r="172" spans="1:36" ht="21" customHeight="1">
      <c r="A172" s="9">
        <v>162</v>
      </c>
      <c r="B172" s="32">
        <v>43344</v>
      </c>
      <c r="C172" s="12">
        <f t="shared" si="103"/>
        <v>13800</v>
      </c>
      <c r="D172" s="54">
        <f t="shared" si="101"/>
        <v>19596</v>
      </c>
      <c r="E172" s="12">
        <f t="shared" si="80"/>
        <v>1380</v>
      </c>
      <c r="F172" s="12" t="str">
        <f t="shared" si="91"/>
        <v/>
      </c>
      <c r="G172" s="11">
        <f t="shared" si="92"/>
        <v>34776</v>
      </c>
      <c r="H172" s="12">
        <f t="shared" si="104"/>
        <v>13700</v>
      </c>
      <c r="I172" s="54">
        <f t="shared" si="102"/>
        <v>19454</v>
      </c>
      <c r="J172" s="12">
        <f t="shared" si="81"/>
        <v>1370</v>
      </c>
      <c r="K172" s="12" t="str">
        <f t="shared" si="93"/>
        <v/>
      </c>
      <c r="L172" s="53">
        <f t="shared" si="94"/>
        <v>34524</v>
      </c>
      <c r="M172" s="14">
        <f t="shared" si="82"/>
        <v>100</v>
      </c>
      <c r="N172" s="14">
        <f t="shared" si="83"/>
        <v>142</v>
      </c>
      <c r="O172" s="14">
        <f t="shared" si="84"/>
        <v>10</v>
      </c>
      <c r="P172" s="14" t="str">
        <f t="shared" si="85"/>
        <v/>
      </c>
      <c r="Q172" s="14">
        <f t="shared" si="86"/>
        <v>252</v>
      </c>
      <c r="R172" s="14">
        <f t="shared" si="87"/>
        <v>25</v>
      </c>
      <c r="S172" s="14">
        <f t="shared" si="88"/>
        <v>25</v>
      </c>
      <c r="T172" s="13">
        <f t="shared" si="89"/>
        <v>50</v>
      </c>
      <c r="U172" s="13">
        <f t="shared" si="90"/>
        <v>202</v>
      </c>
      <c r="V172" s="15"/>
      <c r="W172" s="15"/>
      <c r="AI172" s="56"/>
      <c r="AJ172" s="56"/>
    </row>
    <row r="173" spans="1:36">
      <c r="A173" s="77" t="s">
        <v>21</v>
      </c>
      <c r="B173" s="78"/>
      <c r="C173" s="16">
        <f>IF(AND($E$5=""),"",SUM(C11:C172))</f>
        <v>1710390</v>
      </c>
      <c r="D173" s="16">
        <f t="shared" ref="D173:U173" si="105">IF(AND($E$5=""),"",SUM(D11:D172))</f>
        <v>1303254</v>
      </c>
      <c r="E173" s="16">
        <f t="shared" si="105"/>
        <v>171039</v>
      </c>
      <c r="F173" s="16">
        <f t="shared" si="105"/>
        <v>0</v>
      </c>
      <c r="G173" s="16">
        <f t="shared" si="105"/>
        <v>3184683</v>
      </c>
      <c r="H173" s="16">
        <f t="shared" si="105"/>
        <v>1704600</v>
      </c>
      <c r="I173" s="16">
        <f t="shared" si="105"/>
        <v>1298274</v>
      </c>
      <c r="J173" s="16">
        <f t="shared" si="105"/>
        <v>170460</v>
      </c>
      <c r="K173" s="16">
        <f t="shared" si="105"/>
        <v>0</v>
      </c>
      <c r="L173" s="16">
        <f t="shared" si="105"/>
        <v>3173334</v>
      </c>
      <c r="M173" s="16">
        <f t="shared" si="105"/>
        <v>5790</v>
      </c>
      <c r="N173" s="16">
        <f t="shared" si="105"/>
        <v>4980</v>
      </c>
      <c r="O173" s="16">
        <f t="shared" si="105"/>
        <v>579</v>
      </c>
      <c r="P173" s="16">
        <f t="shared" si="105"/>
        <v>0</v>
      </c>
      <c r="Q173" s="16">
        <f t="shared" si="105"/>
        <v>11349</v>
      </c>
      <c r="R173" s="16">
        <f t="shared" si="105"/>
        <v>1146</v>
      </c>
      <c r="S173" s="16">
        <f t="shared" si="105"/>
        <v>1146</v>
      </c>
      <c r="T173" s="16">
        <f t="shared" si="105"/>
        <v>2292</v>
      </c>
      <c r="U173" s="16">
        <f t="shared" si="105"/>
        <v>9057</v>
      </c>
      <c r="V173" s="79"/>
      <c r="W173" s="80"/>
    </row>
    <row r="174" spans="1:36" ht="18.75">
      <c r="B174" s="18"/>
      <c r="C174" s="18"/>
      <c r="D174" s="18"/>
      <c r="E174" s="18"/>
      <c r="F174" s="18"/>
      <c r="G174" s="18"/>
      <c r="H174" s="18"/>
      <c r="I174" s="18"/>
      <c r="J174" s="18"/>
      <c r="K174" s="88" t="s">
        <v>22</v>
      </c>
      <c r="L174" s="88"/>
      <c r="M174" s="89" t="str">
        <f>IF(AND($E$5=""),"",IF(AND(U173=0),"","( Rs. "&amp;LOOKUP(IF(INT(RIGHT(U173,7)/100000)&gt;19,INT(RIGHT(U173,7)/1000000),IF(INT(RIGHT(U173,7)/100000)&gt;=10,INT(RIGHT(U173,7)/100000),0)),{0,1,2,3,4,5,6,7,8,9,10,11,12,13,14,15,16,17,18,19},{""," TEN "," TWENTY "," THIRTY "," FOURTY "," FIFTY "," SIXTY "," SEVENTY "," EIGHTY "," NINETY "," TEN "," ELEVEN "," TWELVE "," THIRTEEN "," FOURTEEN "," FIFTEEN "," SIXTEEN"," SEVENTEEN"," EIGHTEEN "," NINETEEN "})&amp;IF((IF(INT(RIGHT(U173,7)/100000)&gt;19,INT(RIGHT(U173,7)/1000000),IF(INT(RIGHT(U173,7)/100000)&gt;=10,INT(RIGHT(U173,7)/100000),0))+IF(INT(RIGHT(U173,7)/100000)&gt;19,INT(RIGHT(U173,6)/100000),IF(INT(RIGHT(U173,7)/100000)&gt;10,0,INT(RIGHT(U173,6)/100000))))&gt;0,LOOKUP(IF(INT(RIGHT(U173,7)/100000)&gt;19,INT(RIGHT(U173,6)/100000),IF(INT(RIGHT(U173,7)/100000)&gt;10,0,INT(RIGHT(U173,6)/100000))),{0,1,2,3,4,5,6,7,8,9,10,11,12,13,14,15,16,17,18,19},{""," ONE "," TWO "," THREE "," FOUR "," FIVE "," SIX "," SEVEN "," EIGHT "," NINE "," TEN "," ELEVEN "," TWELVE "," THIRTEEN "," FOURTEEN "," FIFTEEN "," SIXTEEN"," SEVENTEEN"," EIGHTEEN "," NINETEEN "})&amp;" Lac. "," ")&amp;LOOKUP(IF(INT(RIGHT(U173,5)/1000)&gt;19,INT(RIGHT(U173,5)/10000),IF(INT(RIGHT(U173,5)/1000)&gt;=10,INT(RIGHT(U173,5)/1000),0)),{0,1,2,3,4,5,6,7,8,9,10,11,12,13,14,15,16,17,18,19},{""," TEN "," TWENTY "," THIRTY "," FOURTY "," FIFTY "," SIXTY "," SEVENTY "," EIGHTY "," NINETY "," TEN "," ELEVEN "," TWELVE "," THIRTEEN "," FOURTEEN "," FIFTEEN "," SIXTEEN"," SEVENTEEN"," EIGHTEEN "," NINETEEN "})&amp;IF((IF(INT(RIGHT(U173,5)/1000)&gt;19,INT(RIGHT(U173,4)/1000),IF(INT(RIGHT(U173,5)/1000)&gt;10,0,INT(RIGHT(U173,4)/1000)))+IF(INT(RIGHT(U173,5)/1000)&gt;19,INT(RIGHT(U173,5)/10000),IF(INT(RIGHT(U173,5)/1000)&gt;=10,INT(RIGHT(U173,5)/1000),0)))&gt;0,LOOKUP(IF(INT(RIGHT(U173,5)/1000)&gt;19,INT(RIGHT(U173,4)/1000),IF(INT(RIGHT(U173,5)/1000)&gt;10,0,INT(RIGHT(U173,4)/1000))),{0,1,2,3,4,5,6,7,8,9,10,11,12,13,14,15,16,17,18,19},{""," ONE "," TWO "," THREE "," FOUR "," FIVE "," SIX "," SEVEN "," EIGHT "," NINE "," TEN "," ELEVEN "," TWELVE "," THIRTEEN "," FOURTEEN "," FIFTEEN "," SIXTEEN"," SEVENTEEN"," EIGHTEEN "," NINETEEN "})&amp;" THOUSAND "," ")&amp;IF((INT((RIGHT(U173,3))/100))&gt;0,LOOKUP(INT((RIGHT(U173,3))/100),{0,1,2,3,4,5,6,7,8,9,10,11,12,13,14,15,16,17,18,19},{""," ONE "," TWO "," THREE "," FOUR "," FIVE "," SIX "," SEVEN "," EIGHT "," NINE "," TEN "," ELEVEN "," TWELVE "," THIRTEEN "," FOURTEEN "," FIFTEEN "," SIXTEEN"," SEVENTEEN"," EIGHTEEN "," NINETEEN "})&amp;" HUNDRED "," ")&amp;LOOKUP(IF(INT(RIGHT(U173,2))&gt;19,INT(RIGHT(U173,2)/10),IF(INT(RIGHT(U173,2))&gt;=10,INT(RIGHT(U173,2)),0)),{0,1,2,3,4,5,6,7,8,9,10,11,12,13,14,15,16,17,18,19},{""," TEN "," TWENTY "," THIRTY "," FOURTY "," FIFTY "," SIXTY "," SEVENTY "," EIGHTY "," NINETY "," TEN "," ELEVEN "," TWELVE "," THIRTEEN "," FOURTEEN "," FIFTEEN "," SIXTEEN"," SEVENTEEN"," EIGHTEEN "," NINETEEN "})&amp;LOOKUP(IF(INT(RIGHT(U173,2))&lt;10,INT(RIGHT(U173,1)),IF(INT(RIGHT(U173,2))&lt;20,0,INT(RIGHT(U173,1)))),{0,1,2,3,4,5,6,7,8,9,10,11,12,13,14,15,16,17,18,19},{""," ONE "," TWO "," THREE "," FOUR "," FIVE "," SIX "," SEVEN "," EIGHT "," NINE "," TEN "," ELEVEN "," TWELVE "," THIRTEEN "," FOURTEEN "," FIFTEEN "," SIXTEEN"," SEVENTEEN"," EIGHTEEN "," NINETEEN "})&amp;" Only)"))</f>
        <v>( Rs.   NINE  THOUSAND   FIFTY  SEVEN  Only)</v>
      </c>
      <c r="N174" s="89"/>
      <c r="O174" s="89"/>
      <c r="P174" s="89"/>
      <c r="Q174" s="89"/>
      <c r="R174" s="89"/>
      <c r="S174" s="89"/>
      <c r="T174" s="89"/>
      <c r="U174" s="89"/>
      <c r="V174" s="89"/>
      <c r="W174" s="89"/>
    </row>
    <row r="175" spans="1:36" ht="18.75">
      <c r="A175" s="19"/>
      <c r="B175" s="20" t="s">
        <v>23</v>
      </c>
      <c r="C175" s="83"/>
      <c r="D175" s="83"/>
      <c r="E175" s="83"/>
      <c r="F175" s="83"/>
      <c r="G175" s="83"/>
      <c r="H175" s="83"/>
      <c r="I175" s="21"/>
      <c r="J175" s="83" t="s">
        <v>24</v>
      </c>
      <c r="K175" s="83"/>
      <c r="L175" s="84"/>
      <c r="M175" s="84"/>
      <c r="T175" s="22"/>
      <c r="U175" s="22"/>
      <c r="V175" s="22"/>
      <c r="W175" s="22"/>
    </row>
    <row r="176" spans="1:36" ht="18.75">
      <c r="A176" s="19"/>
      <c r="B176" s="85" t="s">
        <v>25</v>
      </c>
      <c r="C176" s="85"/>
      <c r="D176" s="85"/>
      <c r="E176" s="85"/>
      <c r="F176" s="85"/>
      <c r="G176" s="85"/>
      <c r="H176" s="85"/>
      <c r="I176" s="85"/>
      <c r="J176" s="23"/>
      <c r="K176" s="23"/>
      <c r="L176" s="23"/>
      <c r="M176" s="23"/>
      <c r="T176" s="112" t="s">
        <v>50</v>
      </c>
      <c r="U176" s="112"/>
      <c r="V176" s="112"/>
      <c r="W176" s="112"/>
    </row>
    <row r="177" spans="1:23" ht="18.75">
      <c r="A177" s="24">
        <v>1</v>
      </c>
      <c r="B177" s="86" t="s">
        <v>26</v>
      </c>
      <c r="C177" s="86"/>
      <c r="D177" s="86"/>
      <c r="E177" s="86"/>
      <c r="F177" s="86"/>
      <c r="G177" s="86"/>
      <c r="H177" s="21"/>
      <c r="I177" s="21"/>
      <c r="J177" s="19"/>
      <c r="K177" s="19"/>
      <c r="L177" s="19"/>
      <c r="M177" s="19"/>
      <c r="T177" s="87" t="s">
        <v>27</v>
      </c>
      <c r="U177" s="87"/>
      <c r="V177" s="87"/>
      <c r="W177" s="87"/>
    </row>
    <row r="178" spans="1:23" ht="18.75">
      <c r="A178" s="25">
        <v>2</v>
      </c>
      <c r="B178" s="81" t="s">
        <v>28</v>
      </c>
      <c r="C178" s="81"/>
      <c r="D178" s="81"/>
      <c r="E178" s="81"/>
      <c r="F178" s="82" t="str">
        <f>IF(AND($E$5=""),"",CONCATENATE(E5,",","  ",J5))</f>
        <v>HEERA LAL JAT,  SENIOR TEACHER</v>
      </c>
      <c r="G178" s="82"/>
      <c r="H178" s="82"/>
      <c r="I178" s="82"/>
      <c r="J178" s="20"/>
      <c r="K178" s="19"/>
      <c r="L178" s="19"/>
      <c r="M178" s="19"/>
      <c r="T178" s="113" t="s">
        <v>42</v>
      </c>
      <c r="U178" s="113"/>
      <c r="V178" s="113"/>
      <c r="W178" s="113"/>
    </row>
    <row r="179" spans="1:23" ht="18.75">
      <c r="A179" s="26">
        <v>3</v>
      </c>
      <c r="B179" s="81" t="s">
        <v>29</v>
      </c>
      <c r="C179" s="81"/>
      <c r="D179" s="27"/>
      <c r="E179" s="27"/>
      <c r="F179" s="19"/>
      <c r="G179" s="19"/>
      <c r="H179" s="19"/>
      <c r="I179" s="28"/>
      <c r="J179" s="29"/>
      <c r="K179" s="29"/>
      <c r="L179" s="29"/>
      <c r="M179" s="29"/>
      <c r="R179" s="29"/>
      <c r="S179" s="29"/>
      <c r="T179" s="113"/>
      <c r="U179" s="113"/>
      <c r="V179" s="113"/>
      <c r="W179" s="113"/>
    </row>
    <row r="180" spans="1:23" ht="18.75">
      <c r="A180" s="27"/>
      <c r="B180" s="27"/>
      <c r="C180" s="27"/>
      <c r="D180" s="27"/>
      <c r="E180" s="27"/>
      <c r="F180" s="19"/>
      <c r="G180" s="19"/>
      <c r="H180" s="19"/>
      <c r="I180" s="28"/>
      <c r="J180" s="30"/>
      <c r="K180" s="30"/>
      <c r="L180" s="30"/>
      <c r="M180" s="30"/>
      <c r="R180" s="30"/>
      <c r="S180" s="30"/>
      <c r="T180" s="22"/>
      <c r="U180" s="22"/>
      <c r="V180" s="22"/>
      <c r="W180" s="22"/>
    </row>
    <row r="181" spans="1:23" ht="18.75">
      <c r="A181" s="19"/>
      <c r="B181" s="19"/>
      <c r="C181" s="19"/>
      <c r="D181" s="19"/>
      <c r="E181" s="19"/>
      <c r="F181" s="19"/>
      <c r="G181" s="19"/>
      <c r="H181" s="19"/>
      <c r="I181" s="28"/>
      <c r="J181" s="31"/>
      <c r="K181" s="31"/>
      <c r="L181" s="31"/>
      <c r="M181" s="31"/>
      <c r="R181" s="31"/>
      <c r="S181" s="31"/>
      <c r="T181" s="22"/>
      <c r="U181" s="22"/>
      <c r="V181" s="22"/>
      <c r="W181" s="22"/>
    </row>
    <row r="182" spans="1:23" ht="18.75">
      <c r="A182" s="19"/>
      <c r="B182" s="19"/>
      <c r="C182" s="19"/>
      <c r="D182" s="19"/>
      <c r="E182" s="19"/>
      <c r="F182" s="19"/>
      <c r="G182" s="19"/>
      <c r="H182" s="19"/>
      <c r="I182" s="19"/>
      <c r="J182" s="31"/>
      <c r="K182" s="31"/>
      <c r="L182" s="31"/>
      <c r="M182" s="31"/>
      <c r="R182" s="31"/>
      <c r="S182" s="31"/>
      <c r="T182" s="31"/>
    </row>
  </sheetData>
  <sheetProtection formatCells="0" formatColumns="0" formatRows="0" selectLockedCells="1"/>
  <mergeCells count="44">
    <mergeCell ref="AI12:AJ12"/>
    <mergeCell ref="AI13:AJ13"/>
    <mergeCell ref="AI14:AJ14"/>
    <mergeCell ref="AI15:AJ15"/>
    <mergeCell ref="AI16:AJ16"/>
    <mergeCell ref="A173:B173"/>
    <mergeCell ref="V173:W173"/>
    <mergeCell ref="B178:E178"/>
    <mergeCell ref="F178:I178"/>
    <mergeCell ref="T178:W179"/>
    <mergeCell ref="B179:C179"/>
    <mergeCell ref="C175:H175"/>
    <mergeCell ref="J175:K175"/>
    <mergeCell ref="L175:M175"/>
    <mergeCell ref="B176:I176"/>
    <mergeCell ref="T176:W176"/>
    <mergeCell ref="B177:G177"/>
    <mergeCell ref="T177:W177"/>
    <mergeCell ref="K174:L174"/>
    <mergeCell ref="M174:W174"/>
    <mergeCell ref="AI10:AJ10"/>
    <mergeCell ref="AI11:AJ11"/>
    <mergeCell ref="R9:R10"/>
    <mergeCell ref="S9:S10"/>
    <mergeCell ref="T9:T10"/>
    <mergeCell ref="U9:U10"/>
    <mergeCell ref="V9:V10"/>
    <mergeCell ref="W9:W10"/>
    <mergeCell ref="A9:A10"/>
    <mergeCell ref="B9:B10"/>
    <mergeCell ref="C9:G9"/>
    <mergeCell ref="H9:L9"/>
    <mergeCell ref="M9:Q9"/>
    <mergeCell ref="AC6:AE7"/>
    <mergeCell ref="A1:E1"/>
    <mergeCell ref="F1:R1"/>
    <mergeCell ref="C3:T3"/>
    <mergeCell ref="F4:Q4"/>
    <mergeCell ref="B5:D5"/>
    <mergeCell ref="E5:H5"/>
    <mergeCell ref="J5:L5"/>
    <mergeCell ref="M5:O5"/>
    <mergeCell ref="P5:W5"/>
    <mergeCell ref="B6:V7"/>
  </mergeCells>
  <hyperlinks>
    <hyperlink ref="AI14" r:id="rId1"/>
  </hyperlinks>
  <pageMargins left="0.7" right="0.2" top="0.5" bottom="0.5" header="0.3" footer="0.3"/>
  <pageSetup paperSize="9" scale="75" orientation="landscape" r:id="rId2"/>
  <drawing r:id="rId3"/>
</worksheet>
</file>

<file path=xl/worksheets/sheet2.xml><?xml version="1.0" encoding="utf-8"?>
<worksheet xmlns="http://schemas.openxmlformats.org/spreadsheetml/2006/main" xmlns:r="http://schemas.openxmlformats.org/officeDocument/2006/relationships">
  <dimension ref="A1:AJ182"/>
  <sheetViews>
    <sheetView topLeftCell="A100" workbookViewId="0">
      <selection activeCell="Y170" sqref="Y170"/>
    </sheetView>
  </sheetViews>
  <sheetFormatPr defaultRowHeight="15"/>
  <cols>
    <col min="1" max="1" width="3.7109375" style="3" customWidth="1"/>
    <col min="2" max="2" width="8.5703125" style="3" customWidth="1"/>
    <col min="3" max="3" width="8.42578125" style="3" customWidth="1"/>
    <col min="4" max="4" width="7.28515625" style="3" customWidth="1"/>
    <col min="5" max="5" width="7.42578125" style="3" customWidth="1"/>
    <col min="6" max="6" width="7.7109375" style="3" customWidth="1"/>
    <col min="7" max="7" width="8.7109375" style="3" customWidth="1"/>
    <col min="8" max="8" width="12" style="3" bestFit="1" customWidth="1"/>
    <col min="9" max="9" width="8.7109375" style="3" customWidth="1"/>
    <col min="10" max="10" width="7.7109375" style="3" customWidth="1"/>
    <col min="11" max="11" width="7.5703125" style="3" customWidth="1"/>
    <col min="12" max="12" width="12" style="3" bestFit="1" customWidth="1"/>
    <col min="13" max="13" width="6.7109375" style="3" customWidth="1"/>
    <col min="14" max="14" width="7.85546875" style="3" customWidth="1"/>
    <col min="15" max="17" width="6.7109375" style="3" customWidth="1"/>
    <col min="18" max="19" width="7.140625" style="3" customWidth="1"/>
    <col min="20" max="20" width="7.85546875" style="3" customWidth="1"/>
    <col min="21" max="21" width="11.140625" style="3" customWidth="1"/>
    <col min="22" max="22" width="8" style="3" customWidth="1"/>
    <col min="23" max="23" width="9.140625" style="3" customWidth="1"/>
    <col min="24" max="34" width="9.140625" style="3"/>
    <col min="35" max="35" width="56.85546875" style="3" customWidth="1"/>
    <col min="36" max="36" width="60.5703125" style="3" customWidth="1"/>
    <col min="37" max="16384" width="9.140625" style="3"/>
  </cols>
  <sheetData>
    <row r="1" spans="1:36" ht="66" customHeight="1" thickBot="1">
      <c r="A1" s="58"/>
      <c r="B1" s="59"/>
      <c r="C1" s="59"/>
      <c r="D1" s="59"/>
      <c r="E1" s="59"/>
      <c r="F1" s="60"/>
      <c r="G1" s="60"/>
      <c r="H1" s="60"/>
      <c r="I1" s="60"/>
      <c r="J1" s="60"/>
      <c r="K1" s="60"/>
      <c r="L1" s="60"/>
      <c r="M1" s="60"/>
      <c r="N1" s="60"/>
      <c r="O1" s="60"/>
      <c r="P1" s="60"/>
      <c r="Q1" s="60"/>
      <c r="R1" s="60"/>
      <c r="S1" s="1"/>
      <c r="T1" s="1"/>
      <c r="U1" s="1"/>
      <c r="V1" s="1"/>
      <c r="W1" s="2"/>
    </row>
    <row r="2" spans="1:36" ht="15.75" thickTop="1"/>
    <row r="3" spans="1:36" ht="18" customHeight="1">
      <c r="B3" s="4"/>
      <c r="C3" s="61" t="s">
        <v>42</v>
      </c>
      <c r="D3" s="61"/>
      <c r="E3" s="61"/>
      <c r="F3" s="61"/>
      <c r="G3" s="61"/>
      <c r="H3" s="61"/>
      <c r="I3" s="61"/>
      <c r="J3" s="61"/>
      <c r="K3" s="61"/>
      <c r="L3" s="61"/>
      <c r="M3" s="61"/>
      <c r="N3" s="61"/>
      <c r="O3" s="61"/>
      <c r="P3" s="61"/>
      <c r="Q3" s="61"/>
      <c r="R3" s="61"/>
      <c r="S3" s="61"/>
      <c r="T3" s="61"/>
    </row>
    <row r="4" spans="1:36" ht="17.25" customHeight="1">
      <c r="F4" s="62" t="s">
        <v>0</v>
      </c>
      <c r="G4" s="62"/>
      <c r="H4" s="62"/>
      <c r="I4" s="62"/>
      <c r="J4" s="62"/>
      <c r="K4" s="62"/>
      <c r="L4" s="62"/>
      <c r="M4" s="62"/>
      <c r="N4" s="62"/>
      <c r="O4" s="62"/>
      <c r="P4" s="62"/>
      <c r="Q4" s="62"/>
    </row>
    <row r="5" spans="1:36" ht="21" customHeight="1">
      <c r="B5" s="63" t="s">
        <v>1</v>
      </c>
      <c r="C5" s="63"/>
      <c r="D5" s="63"/>
      <c r="E5" s="64" t="s">
        <v>47</v>
      </c>
      <c r="F5" s="64"/>
      <c r="G5" s="64"/>
      <c r="H5" s="64"/>
      <c r="I5" s="44" t="s">
        <v>2</v>
      </c>
      <c r="J5" s="65" t="s">
        <v>48</v>
      </c>
      <c r="K5" s="65"/>
      <c r="L5" s="65"/>
      <c r="M5" s="63" t="s">
        <v>3</v>
      </c>
      <c r="N5" s="63"/>
      <c r="O5" s="63"/>
      <c r="P5" s="65" t="s">
        <v>49</v>
      </c>
      <c r="Q5" s="65"/>
      <c r="R5" s="65"/>
      <c r="S5" s="65"/>
      <c r="T5" s="65"/>
      <c r="U5" s="65"/>
      <c r="V5" s="65"/>
      <c r="W5" s="65"/>
    </row>
    <row r="6" spans="1:36" ht="21" customHeight="1">
      <c r="B6" s="66"/>
      <c r="C6" s="66"/>
      <c r="D6" s="66"/>
      <c r="E6" s="66"/>
      <c r="F6" s="66"/>
      <c r="G6" s="66"/>
      <c r="H6" s="66"/>
      <c r="I6" s="66"/>
      <c r="J6" s="66"/>
      <c r="K6" s="66"/>
      <c r="L6" s="66"/>
      <c r="M6" s="66"/>
      <c r="N6" s="66"/>
      <c r="O6" s="66"/>
      <c r="P6" s="66"/>
      <c r="Q6" s="66"/>
      <c r="R6" s="66"/>
      <c r="S6" s="66"/>
      <c r="T6" s="66"/>
      <c r="U6" s="66"/>
      <c r="V6" s="66"/>
      <c r="AC6" s="57" t="s">
        <v>30</v>
      </c>
      <c r="AD6" s="57"/>
      <c r="AE6" s="57"/>
    </row>
    <row r="7" spans="1:36" ht="18.75" customHeight="1">
      <c r="B7" s="66"/>
      <c r="C7" s="66"/>
      <c r="D7" s="66"/>
      <c r="E7" s="66"/>
      <c r="F7" s="66"/>
      <c r="G7" s="66"/>
      <c r="H7" s="66"/>
      <c r="I7" s="66"/>
      <c r="J7" s="66"/>
      <c r="K7" s="66"/>
      <c r="L7" s="66"/>
      <c r="M7" s="66"/>
      <c r="N7" s="66"/>
      <c r="O7" s="66"/>
      <c r="P7" s="66"/>
      <c r="Q7" s="66"/>
      <c r="R7" s="66"/>
      <c r="S7" s="66"/>
      <c r="T7" s="66"/>
      <c r="U7" s="66"/>
      <c r="V7" s="66"/>
      <c r="AC7" s="57"/>
      <c r="AD7" s="57"/>
      <c r="AE7" s="57"/>
    </row>
    <row r="8" spans="1:36" ht="7.5" customHeight="1">
      <c r="A8" s="6"/>
      <c r="B8" s="7"/>
      <c r="C8" s="7"/>
      <c r="D8" s="7"/>
      <c r="E8" s="7"/>
      <c r="F8" s="7"/>
      <c r="G8" s="7"/>
      <c r="H8" s="7"/>
      <c r="I8" s="7"/>
      <c r="J8" s="7"/>
      <c r="K8" s="7"/>
      <c r="L8" s="7"/>
      <c r="M8" s="7"/>
      <c r="N8" s="7"/>
      <c r="O8" s="7"/>
      <c r="P8" s="7"/>
      <c r="Q8" s="7"/>
      <c r="R8" s="7"/>
      <c r="S8" s="7"/>
      <c r="T8" s="7"/>
      <c r="U8" s="7"/>
    </row>
    <row r="9" spans="1:36" ht="32.25" customHeight="1" thickBot="1">
      <c r="A9" s="67" t="s">
        <v>4</v>
      </c>
      <c r="B9" s="67" t="s">
        <v>5</v>
      </c>
      <c r="C9" s="68" t="s">
        <v>6</v>
      </c>
      <c r="D9" s="68"/>
      <c r="E9" s="68"/>
      <c r="F9" s="68"/>
      <c r="G9" s="68"/>
      <c r="H9" s="68" t="s">
        <v>7</v>
      </c>
      <c r="I9" s="68"/>
      <c r="J9" s="68"/>
      <c r="K9" s="68"/>
      <c r="L9" s="68"/>
      <c r="M9" s="68" t="s">
        <v>8</v>
      </c>
      <c r="N9" s="68"/>
      <c r="O9" s="68"/>
      <c r="P9" s="68"/>
      <c r="Q9" s="68"/>
      <c r="R9" s="73" t="s">
        <v>9</v>
      </c>
      <c r="S9" s="74" t="s">
        <v>10</v>
      </c>
      <c r="T9" s="75" t="s">
        <v>11</v>
      </c>
      <c r="U9" s="75" t="s">
        <v>12</v>
      </c>
      <c r="V9" s="76" t="s">
        <v>13</v>
      </c>
      <c r="W9" s="76" t="s">
        <v>14</v>
      </c>
    </row>
    <row r="10" spans="1:36" ht="37.5" customHeight="1">
      <c r="A10" s="67"/>
      <c r="B10" s="67"/>
      <c r="C10" s="45" t="s">
        <v>15</v>
      </c>
      <c r="D10" s="45" t="s">
        <v>16</v>
      </c>
      <c r="E10" s="45" t="s">
        <v>17</v>
      </c>
      <c r="F10" s="45" t="s">
        <v>18</v>
      </c>
      <c r="G10" s="45" t="s">
        <v>19</v>
      </c>
      <c r="H10" s="45" t="s">
        <v>15</v>
      </c>
      <c r="I10" s="45" t="s">
        <v>16</v>
      </c>
      <c r="J10" s="45" t="s">
        <v>17</v>
      </c>
      <c r="K10" s="45" t="s">
        <v>18</v>
      </c>
      <c r="L10" s="45" t="s">
        <v>19</v>
      </c>
      <c r="M10" s="45" t="s">
        <v>15</v>
      </c>
      <c r="N10" s="45" t="s">
        <v>16</v>
      </c>
      <c r="O10" s="45" t="s">
        <v>17</v>
      </c>
      <c r="P10" s="45" t="s">
        <v>18</v>
      </c>
      <c r="Q10" s="45" t="s">
        <v>19</v>
      </c>
      <c r="R10" s="73"/>
      <c r="S10" s="74"/>
      <c r="T10" s="75"/>
      <c r="U10" s="75"/>
      <c r="V10" s="76"/>
      <c r="W10" s="76"/>
      <c r="AI10" s="69" t="s">
        <v>20</v>
      </c>
      <c r="AJ10" s="70"/>
    </row>
    <row r="11" spans="1:36" ht="21" customHeight="1">
      <c r="A11" s="9">
        <v>1</v>
      </c>
      <c r="B11" s="32">
        <v>38808</v>
      </c>
      <c r="C11" s="52">
        <v>9330</v>
      </c>
      <c r="D11" s="52">
        <f>IF(AND($E$5=""),"",IF(AND(C11=""),"",ROUND((C11*0%),0)))</f>
        <v>0</v>
      </c>
      <c r="E11" s="52">
        <f>IF(AND($E$5=""),"",IF(AND(C11=""),"",ROUND((C11*10%),0)))</f>
        <v>933</v>
      </c>
      <c r="F11" s="52">
        <v>0</v>
      </c>
      <c r="G11" s="52">
        <f>IF(AND($E$5=""),"",IF(AND(C11=""),"",SUM(C11:F11)))</f>
        <v>10263</v>
      </c>
      <c r="H11" s="52">
        <v>9300</v>
      </c>
      <c r="I11" s="52">
        <f>IF(AND($E$5=""),"",IF(AND(H11=""),"",ROUND((H11*0%),0)))</f>
        <v>0</v>
      </c>
      <c r="J11" s="52">
        <f>IF(AND($E$5=""),"",IF(AND(H11=""),"",ROUND((H11*10%),0)))</f>
        <v>930</v>
      </c>
      <c r="K11" s="52">
        <v>0</v>
      </c>
      <c r="L11" s="52">
        <f>IF(AND($E$5=""),"",IF(AND(H11=""),"",SUM(H11:K11)))</f>
        <v>10230</v>
      </c>
      <c r="M11" s="14">
        <f>IF(AND(C11=""),"",IF(AND(H11=""),"",C11-H11))</f>
        <v>30</v>
      </c>
      <c r="N11" s="14">
        <f>IF(AND(D11=""),"",IF(AND(I11=""),"",D11-I11))</f>
        <v>0</v>
      </c>
      <c r="O11" s="14">
        <f>IF(AND(E11=""),"",IF(AND(J11=""),"",E11-J11))</f>
        <v>3</v>
      </c>
      <c r="P11" s="14">
        <f>IF(AND(F11=""),"",IF(AND(K11=""),"",F11-K11))</f>
        <v>0</v>
      </c>
      <c r="Q11" s="14">
        <f>IF(AND($E$5=""),"",IF(AND(M11=""),"",SUM(M11:P11)))</f>
        <v>33</v>
      </c>
      <c r="R11" s="14">
        <f>IF(AND(C11=""),"",IF(AND(C11=0),"",IF(AND(Q11=""),"",ROUND((Q11*10%),0))))</f>
        <v>3</v>
      </c>
      <c r="S11" s="14">
        <f>IF(AND(C11=""),"",IF(AND(C11=0),"",IF(AND(Q11=""),"",ROUND((Q11*10%),0))))</f>
        <v>3</v>
      </c>
      <c r="T11" s="13">
        <f>IF(AND(Q11=""),"",SUM(R11,S11))</f>
        <v>6</v>
      </c>
      <c r="U11" s="13">
        <f>IF(AND(Q11=""),"",IF(AND(C11=0),"",IF(AND(T11=""),Q11,Q11-T11)))</f>
        <v>27</v>
      </c>
      <c r="V11" s="15"/>
      <c r="W11" s="15"/>
      <c r="AI11" s="71" t="s">
        <v>41</v>
      </c>
      <c r="AJ11" s="72"/>
    </row>
    <row r="12" spans="1:36" ht="21" customHeight="1">
      <c r="A12" s="9">
        <v>2</v>
      </c>
      <c r="B12" s="32">
        <v>38838</v>
      </c>
      <c r="C12" s="12">
        <f>IF(AND($E$5=""),"",IF(AND(C11=""),"",C11))</f>
        <v>9330</v>
      </c>
      <c r="D12" s="54">
        <f>IF(AND($E$5=""),"",IF(AND(C12=""),"",ROUND((C12*0%),0)))</f>
        <v>0</v>
      </c>
      <c r="E12" s="12">
        <f t="shared" ref="E12:E75" si="0">IF(AND($E$5=""),"",IF(AND(C12=""),"",ROUND((C12*10%),0)))</f>
        <v>933</v>
      </c>
      <c r="F12" s="12">
        <f>IF(AND($E$5=""),"",IF(AND(C12=""),"",F11))</f>
        <v>0</v>
      </c>
      <c r="G12" s="11">
        <f>IF(AND($E$5=""),"",IF(AND(C12=""),"",SUM(C12:F12)))</f>
        <v>10263</v>
      </c>
      <c r="H12" s="12">
        <f>IF(AND($E$5=""),"",IF(AND(H11=""),"",H11))</f>
        <v>9300</v>
      </c>
      <c r="I12" s="54">
        <f>IF(AND($E$5=""),"",IF(AND(H12=""),"",ROUND((H12*0%),0)))</f>
        <v>0</v>
      </c>
      <c r="J12" s="12">
        <f t="shared" ref="J12:J75" si="1">IF(AND($E$5=""),"",IF(AND(H12=""),"",ROUND((H12*10%),0)))</f>
        <v>930</v>
      </c>
      <c r="K12" s="12">
        <f>IF(AND($E$5=""),"",IF(AND(H12=""),"",K11))</f>
        <v>0</v>
      </c>
      <c r="L12" s="53">
        <f>IF(AND($E$5=""),"",IF(AND(H12=""),"",SUM(H12:K12)))</f>
        <v>10230</v>
      </c>
      <c r="M12" s="14">
        <f t="shared" ref="M12:P75" si="2">IF(AND(C12=""),"",IF(AND(H12=""),"",C12-H12))</f>
        <v>30</v>
      </c>
      <c r="N12" s="14">
        <f t="shared" si="2"/>
        <v>0</v>
      </c>
      <c r="O12" s="14">
        <f t="shared" si="2"/>
        <v>3</v>
      </c>
      <c r="P12" s="14">
        <f t="shared" si="2"/>
        <v>0</v>
      </c>
      <c r="Q12" s="14">
        <f t="shared" ref="Q12:Q75" si="3">IF(AND($E$5=""),"",IF(AND(M12=""),"",SUM(M12:P12)))</f>
        <v>33</v>
      </c>
      <c r="R12" s="14">
        <f t="shared" ref="R12:R75" si="4">IF(AND(C12=""),"",IF(AND(C12=0),"",IF(AND(Q12=""),"",ROUND((Q12*10%),0))))</f>
        <v>3</v>
      </c>
      <c r="S12" s="14">
        <f t="shared" ref="S12:S75" si="5">IF(AND(C12=""),"",IF(AND(C12=0),"",IF(AND(Q12=""),"",ROUND((Q12*10%),0))))</f>
        <v>3</v>
      </c>
      <c r="T12" s="13">
        <f t="shared" ref="T12:T75" si="6">IF(AND(Q12=""),"",SUM(R12,S12))</f>
        <v>6</v>
      </c>
      <c r="U12" s="13">
        <f t="shared" ref="U12:U75" si="7">IF(AND(Q12=""),"",IF(AND(C12=0),"",IF(AND(T12=""),Q12,Q12-T12)))</f>
        <v>27</v>
      </c>
      <c r="V12" s="15"/>
      <c r="W12" s="15"/>
      <c r="AI12" s="98" t="s">
        <v>42</v>
      </c>
      <c r="AJ12" s="99"/>
    </row>
    <row r="13" spans="1:36" ht="21" customHeight="1">
      <c r="A13" s="9">
        <v>3</v>
      </c>
      <c r="B13" s="32">
        <v>38869</v>
      </c>
      <c r="C13" s="12">
        <f t="shared" ref="C13:C22" si="8">IF(AND($E$5=""),"",IF(AND(C12=""),"",C12))</f>
        <v>9330</v>
      </c>
      <c r="D13" s="54">
        <f t="shared" ref="D13" si="9">IF(AND($E$5=""),"",IF(AND(C13=""),"",ROUND((C13*0%),0)))</f>
        <v>0</v>
      </c>
      <c r="E13" s="12">
        <f t="shared" si="0"/>
        <v>933</v>
      </c>
      <c r="F13" s="12">
        <f t="shared" ref="F13:F76" si="10">IF(AND($E$5=""),"",IF(AND(C13=""),"",F12))</f>
        <v>0</v>
      </c>
      <c r="G13" s="11">
        <f t="shared" ref="G13:G76" si="11">IF(AND($E$5=""),"",IF(AND(C13=""),"",SUM(C13:F13)))</f>
        <v>10263</v>
      </c>
      <c r="H13" s="12">
        <f t="shared" ref="H13:H22" si="12">IF(AND($E$5=""),"",IF(AND(H12=""),"",H12))</f>
        <v>9300</v>
      </c>
      <c r="I13" s="54">
        <f t="shared" ref="I13" si="13">IF(AND($E$5=""),"",IF(AND(H13=""),"",ROUND((H13*0%),0)))</f>
        <v>0</v>
      </c>
      <c r="J13" s="12">
        <f t="shared" si="1"/>
        <v>930</v>
      </c>
      <c r="K13" s="12">
        <f t="shared" ref="K13:K76" si="14">IF(AND($E$5=""),"",IF(AND(H13=""),"",K12))</f>
        <v>0</v>
      </c>
      <c r="L13" s="53">
        <f t="shared" ref="L13:L76" si="15">IF(AND($E$5=""),"",IF(AND(H13=""),"",SUM(H13:K13)))</f>
        <v>10230</v>
      </c>
      <c r="M13" s="14">
        <f t="shared" si="2"/>
        <v>30</v>
      </c>
      <c r="N13" s="14">
        <f t="shared" si="2"/>
        <v>0</v>
      </c>
      <c r="O13" s="14">
        <f t="shared" si="2"/>
        <v>3</v>
      </c>
      <c r="P13" s="14">
        <f t="shared" si="2"/>
        <v>0</v>
      </c>
      <c r="Q13" s="14">
        <f t="shared" si="3"/>
        <v>33</v>
      </c>
      <c r="R13" s="14">
        <f t="shared" si="4"/>
        <v>3</v>
      </c>
      <c r="S13" s="14">
        <f t="shared" si="5"/>
        <v>3</v>
      </c>
      <c r="T13" s="13">
        <f t="shared" si="6"/>
        <v>6</v>
      </c>
      <c r="U13" s="13">
        <f t="shared" si="7"/>
        <v>27</v>
      </c>
      <c r="V13" s="15"/>
      <c r="W13" s="15"/>
      <c r="AI13" s="98" t="s">
        <v>43</v>
      </c>
      <c r="AJ13" s="99"/>
    </row>
    <row r="14" spans="1:36" ht="21" customHeight="1">
      <c r="A14" s="9">
        <v>4</v>
      </c>
      <c r="B14" s="32">
        <v>38899</v>
      </c>
      <c r="C14" s="12">
        <f>IF(AND($E$5=""),"",IF(AND(C13=""),"",ROUNDUP(ROUND(C13*3%,0),-1)+C13))</f>
        <v>9610</v>
      </c>
      <c r="D14" s="54">
        <f>IF(AND($E$5=""),"",IF(AND(C14=""),"",ROUND((C14*2%),0)))</f>
        <v>192</v>
      </c>
      <c r="E14" s="12">
        <f t="shared" si="0"/>
        <v>961</v>
      </c>
      <c r="F14" s="12">
        <f t="shared" si="10"/>
        <v>0</v>
      </c>
      <c r="G14" s="11">
        <f t="shared" si="11"/>
        <v>10763</v>
      </c>
      <c r="H14" s="12">
        <f>IF(AND($E$5=""),"",IF(AND(H13=""),"",ROUNDUP(ROUND(H13*3%,0),-1)+H13))</f>
        <v>9580</v>
      </c>
      <c r="I14" s="54">
        <f>IF(AND($E$5=""),"",IF(AND(H14=""),"",ROUND((H14*2%),0)))</f>
        <v>192</v>
      </c>
      <c r="J14" s="12">
        <f>IF(AND($E$5=""),"",IF(AND(H14=""),"",ROUND((H14*10%),0)))</f>
        <v>958</v>
      </c>
      <c r="K14" s="12">
        <f t="shared" si="14"/>
        <v>0</v>
      </c>
      <c r="L14" s="53">
        <f t="shared" si="15"/>
        <v>10730</v>
      </c>
      <c r="M14" s="14">
        <f t="shared" si="2"/>
        <v>30</v>
      </c>
      <c r="N14" s="14">
        <f t="shared" si="2"/>
        <v>0</v>
      </c>
      <c r="O14" s="14">
        <f t="shared" si="2"/>
        <v>3</v>
      </c>
      <c r="P14" s="14">
        <f t="shared" si="2"/>
        <v>0</v>
      </c>
      <c r="Q14" s="14">
        <f t="shared" si="3"/>
        <v>33</v>
      </c>
      <c r="R14" s="14">
        <f t="shared" si="4"/>
        <v>3</v>
      </c>
      <c r="S14" s="14">
        <f t="shared" si="5"/>
        <v>3</v>
      </c>
      <c r="T14" s="13">
        <f t="shared" si="6"/>
        <v>6</v>
      </c>
      <c r="U14" s="13">
        <f t="shared" si="7"/>
        <v>27</v>
      </c>
      <c r="V14" s="15"/>
      <c r="W14" s="15"/>
      <c r="AI14" s="100" t="s">
        <v>44</v>
      </c>
      <c r="AJ14" s="99"/>
    </row>
    <row r="15" spans="1:36" ht="21" customHeight="1">
      <c r="A15" s="9">
        <v>5</v>
      </c>
      <c r="B15" s="32">
        <v>38930</v>
      </c>
      <c r="C15" s="12">
        <f t="shared" si="8"/>
        <v>9610</v>
      </c>
      <c r="D15" s="54">
        <f t="shared" ref="D15:D19" si="16">IF(AND($E$5=""),"",IF(AND(C15=""),"",ROUND((C15*2%),0)))</f>
        <v>192</v>
      </c>
      <c r="E15" s="12">
        <f t="shared" si="0"/>
        <v>961</v>
      </c>
      <c r="F15" s="12">
        <f t="shared" si="10"/>
        <v>0</v>
      </c>
      <c r="G15" s="11">
        <f t="shared" si="11"/>
        <v>10763</v>
      </c>
      <c r="H15" s="12">
        <f t="shared" si="12"/>
        <v>9580</v>
      </c>
      <c r="I15" s="54">
        <f t="shared" ref="I15:I19" si="17">IF(AND($E$5=""),"",IF(AND(H15=""),"",ROUND((H15*2%),0)))</f>
        <v>192</v>
      </c>
      <c r="J15" s="12">
        <f t="shared" si="1"/>
        <v>958</v>
      </c>
      <c r="K15" s="12">
        <f t="shared" si="14"/>
        <v>0</v>
      </c>
      <c r="L15" s="53">
        <f t="shared" si="15"/>
        <v>10730</v>
      </c>
      <c r="M15" s="14">
        <f t="shared" si="2"/>
        <v>30</v>
      </c>
      <c r="N15" s="14">
        <f t="shared" si="2"/>
        <v>0</v>
      </c>
      <c r="O15" s="14">
        <f t="shared" si="2"/>
        <v>3</v>
      </c>
      <c r="P15" s="14">
        <f t="shared" si="2"/>
        <v>0</v>
      </c>
      <c r="Q15" s="14">
        <f t="shared" si="3"/>
        <v>33</v>
      </c>
      <c r="R15" s="14">
        <f t="shared" si="4"/>
        <v>3</v>
      </c>
      <c r="S15" s="14">
        <f t="shared" si="5"/>
        <v>3</v>
      </c>
      <c r="T15" s="13">
        <f t="shared" si="6"/>
        <v>6</v>
      </c>
      <c r="U15" s="13">
        <f t="shared" si="7"/>
        <v>27</v>
      </c>
      <c r="V15" s="15"/>
      <c r="W15" s="15"/>
      <c r="AI15" s="90" t="s">
        <v>45</v>
      </c>
      <c r="AJ15" s="91"/>
    </row>
    <row r="16" spans="1:36" ht="21" customHeight="1" thickBot="1">
      <c r="A16" s="9">
        <v>6</v>
      </c>
      <c r="B16" s="32">
        <v>38961</v>
      </c>
      <c r="C16" s="12">
        <f t="shared" si="8"/>
        <v>9610</v>
      </c>
      <c r="D16" s="54">
        <f t="shared" si="16"/>
        <v>192</v>
      </c>
      <c r="E16" s="12">
        <f t="shared" si="0"/>
        <v>961</v>
      </c>
      <c r="F16" s="12">
        <f t="shared" si="10"/>
        <v>0</v>
      </c>
      <c r="G16" s="11">
        <f t="shared" si="11"/>
        <v>10763</v>
      </c>
      <c r="H16" s="12">
        <f>IF(AND($E$5=""),"",IF(AND(H15=""),"",H15))</f>
        <v>9580</v>
      </c>
      <c r="I16" s="54">
        <f t="shared" si="17"/>
        <v>192</v>
      </c>
      <c r="J16" s="12">
        <f t="shared" si="1"/>
        <v>958</v>
      </c>
      <c r="K16" s="12">
        <f t="shared" si="14"/>
        <v>0</v>
      </c>
      <c r="L16" s="53">
        <f t="shared" si="15"/>
        <v>10730</v>
      </c>
      <c r="M16" s="14">
        <f t="shared" si="2"/>
        <v>30</v>
      </c>
      <c r="N16" s="14">
        <f t="shared" si="2"/>
        <v>0</v>
      </c>
      <c r="O16" s="14">
        <f t="shared" si="2"/>
        <v>3</v>
      </c>
      <c r="P16" s="14">
        <f t="shared" si="2"/>
        <v>0</v>
      </c>
      <c r="Q16" s="14">
        <f t="shared" si="3"/>
        <v>33</v>
      </c>
      <c r="R16" s="14">
        <f t="shared" si="4"/>
        <v>3</v>
      </c>
      <c r="S16" s="14">
        <f t="shared" si="5"/>
        <v>3</v>
      </c>
      <c r="T16" s="13">
        <f t="shared" si="6"/>
        <v>6</v>
      </c>
      <c r="U16" s="13">
        <f t="shared" si="7"/>
        <v>27</v>
      </c>
      <c r="V16" s="15"/>
      <c r="W16" s="15"/>
      <c r="AI16" s="101" t="s">
        <v>46</v>
      </c>
      <c r="AJ16" s="102"/>
    </row>
    <row r="17" spans="1:36" ht="21" customHeight="1">
      <c r="A17" s="9">
        <v>7</v>
      </c>
      <c r="B17" s="32">
        <v>38991</v>
      </c>
      <c r="C17" s="12">
        <f t="shared" si="8"/>
        <v>9610</v>
      </c>
      <c r="D17" s="54">
        <f t="shared" si="16"/>
        <v>192</v>
      </c>
      <c r="E17" s="12">
        <f t="shared" si="0"/>
        <v>961</v>
      </c>
      <c r="F17" s="12">
        <f t="shared" si="10"/>
        <v>0</v>
      </c>
      <c r="G17" s="11">
        <f t="shared" si="11"/>
        <v>10763</v>
      </c>
      <c r="H17" s="12">
        <f t="shared" si="12"/>
        <v>9580</v>
      </c>
      <c r="I17" s="54">
        <f t="shared" si="17"/>
        <v>192</v>
      </c>
      <c r="J17" s="12">
        <f t="shared" si="1"/>
        <v>958</v>
      </c>
      <c r="K17" s="12">
        <f t="shared" si="14"/>
        <v>0</v>
      </c>
      <c r="L17" s="53">
        <f t="shared" si="15"/>
        <v>10730</v>
      </c>
      <c r="M17" s="14">
        <f t="shared" si="2"/>
        <v>30</v>
      </c>
      <c r="N17" s="14">
        <f t="shared" si="2"/>
        <v>0</v>
      </c>
      <c r="O17" s="14">
        <f t="shared" si="2"/>
        <v>3</v>
      </c>
      <c r="P17" s="14">
        <f t="shared" si="2"/>
        <v>0</v>
      </c>
      <c r="Q17" s="14">
        <f t="shared" si="3"/>
        <v>33</v>
      </c>
      <c r="R17" s="14">
        <f t="shared" si="4"/>
        <v>3</v>
      </c>
      <c r="S17" s="14">
        <f t="shared" si="5"/>
        <v>3</v>
      </c>
      <c r="T17" s="13">
        <f t="shared" si="6"/>
        <v>6</v>
      </c>
      <c r="U17" s="13">
        <f t="shared" si="7"/>
        <v>27</v>
      </c>
      <c r="V17" s="15"/>
      <c r="W17" s="15"/>
      <c r="AH17" s="55"/>
      <c r="AI17" s="56"/>
      <c r="AJ17" s="56"/>
    </row>
    <row r="18" spans="1:36" ht="21" customHeight="1">
      <c r="A18" s="9">
        <v>8</v>
      </c>
      <c r="B18" s="32">
        <v>39022</v>
      </c>
      <c r="C18" s="12">
        <f t="shared" si="8"/>
        <v>9610</v>
      </c>
      <c r="D18" s="54">
        <f t="shared" si="16"/>
        <v>192</v>
      </c>
      <c r="E18" s="12">
        <f t="shared" si="0"/>
        <v>961</v>
      </c>
      <c r="F18" s="12">
        <f t="shared" si="10"/>
        <v>0</v>
      </c>
      <c r="G18" s="11">
        <f t="shared" si="11"/>
        <v>10763</v>
      </c>
      <c r="H18" s="12">
        <f t="shared" si="12"/>
        <v>9580</v>
      </c>
      <c r="I18" s="54">
        <f t="shared" si="17"/>
        <v>192</v>
      </c>
      <c r="J18" s="12">
        <f t="shared" si="1"/>
        <v>958</v>
      </c>
      <c r="K18" s="12">
        <f t="shared" si="14"/>
        <v>0</v>
      </c>
      <c r="L18" s="53">
        <f t="shared" si="15"/>
        <v>10730</v>
      </c>
      <c r="M18" s="14">
        <f t="shared" si="2"/>
        <v>30</v>
      </c>
      <c r="N18" s="14">
        <f t="shared" si="2"/>
        <v>0</v>
      </c>
      <c r="O18" s="14">
        <f t="shared" si="2"/>
        <v>3</v>
      </c>
      <c r="P18" s="14">
        <f t="shared" si="2"/>
        <v>0</v>
      </c>
      <c r="Q18" s="14">
        <f t="shared" si="3"/>
        <v>33</v>
      </c>
      <c r="R18" s="14">
        <f t="shared" si="4"/>
        <v>3</v>
      </c>
      <c r="S18" s="14">
        <f t="shared" si="5"/>
        <v>3</v>
      </c>
      <c r="T18" s="13">
        <f t="shared" si="6"/>
        <v>6</v>
      </c>
      <c r="U18" s="13">
        <f t="shared" si="7"/>
        <v>27</v>
      </c>
      <c r="V18" s="15"/>
      <c r="W18" s="15"/>
      <c r="AH18" s="55"/>
      <c r="AI18" s="56"/>
      <c r="AJ18" s="56"/>
    </row>
    <row r="19" spans="1:36" ht="21" customHeight="1">
      <c r="A19" s="9">
        <v>9</v>
      </c>
      <c r="B19" s="32">
        <v>39052</v>
      </c>
      <c r="C19" s="12">
        <f t="shared" si="8"/>
        <v>9610</v>
      </c>
      <c r="D19" s="54">
        <f t="shared" si="16"/>
        <v>192</v>
      </c>
      <c r="E19" s="12">
        <f t="shared" si="0"/>
        <v>961</v>
      </c>
      <c r="F19" s="12">
        <f t="shared" si="10"/>
        <v>0</v>
      </c>
      <c r="G19" s="11">
        <f t="shared" si="11"/>
        <v>10763</v>
      </c>
      <c r="H19" s="12">
        <f t="shared" si="12"/>
        <v>9580</v>
      </c>
      <c r="I19" s="54">
        <f t="shared" si="17"/>
        <v>192</v>
      </c>
      <c r="J19" s="12">
        <f t="shared" si="1"/>
        <v>958</v>
      </c>
      <c r="K19" s="12">
        <f t="shared" si="14"/>
        <v>0</v>
      </c>
      <c r="L19" s="53">
        <f t="shared" si="15"/>
        <v>10730</v>
      </c>
      <c r="M19" s="14">
        <f t="shared" si="2"/>
        <v>30</v>
      </c>
      <c r="N19" s="14">
        <f t="shared" si="2"/>
        <v>0</v>
      </c>
      <c r="O19" s="14">
        <f t="shared" si="2"/>
        <v>3</v>
      </c>
      <c r="P19" s="14">
        <f t="shared" si="2"/>
        <v>0</v>
      </c>
      <c r="Q19" s="14">
        <f t="shared" si="3"/>
        <v>33</v>
      </c>
      <c r="R19" s="14">
        <f t="shared" si="4"/>
        <v>3</v>
      </c>
      <c r="S19" s="14">
        <f t="shared" si="5"/>
        <v>3</v>
      </c>
      <c r="T19" s="13">
        <f t="shared" si="6"/>
        <v>6</v>
      </c>
      <c r="U19" s="13">
        <f t="shared" si="7"/>
        <v>27</v>
      </c>
      <c r="V19" s="15"/>
      <c r="W19" s="15"/>
      <c r="AH19" s="55"/>
      <c r="AI19" s="56"/>
      <c r="AJ19" s="56"/>
    </row>
    <row r="20" spans="1:36" ht="21" customHeight="1">
      <c r="A20" s="9">
        <v>10</v>
      </c>
      <c r="B20" s="32">
        <v>39083</v>
      </c>
      <c r="C20" s="12">
        <f t="shared" si="8"/>
        <v>9610</v>
      </c>
      <c r="D20" s="54">
        <f>IF(AND($E$5=""),"",IF(AND(C20=""),"",ROUND((C20*6%),0)))</f>
        <v>577</v>
      </c>
      <c r="E20" s="12">
        <f t="shared" si="0"/>
        <v>961</v>
      </c>
      <c r="F20" s="12">
        <f t="shared" si="10"/>
        <v>0</v>
      </c>
      <c r="G20" s="11">
        <f t="shared" si="11"/>
        <v>11148</v>
      </c>
      <c r="H20" s="12">
        <f t="shared" si="12"/>
        <v>9580</v>
      </c>
      <c r="I20" s="54">
        <f>IF(AND($E$5=""),"",IF(AND(H20=""),"",ROUND((H20*6%),0)))</f>
        <v>575</v>
      </c>
      <c r="J20" s="12">
        <f t="shared" si="1"/>
        <v>958</v>
      </c>
      <c r="K20" s="12">
        <f t="shared" si="14"/>
        <v>0</v>
      </c>
      <c r="L20" s="53">
        <f t="shared" si="15"/>
        <v>11113</v>
      </c>
      <c r="M20" s="14">
        <f t="shared" si="2"/>
        <v>30</v>
      </c>
      <c r="N20" s="14">
        <f t="shared" si="2"/>
        <v>2</v>
      </c>
      <c r="O20" s="14">
        <f t="shared" si="2"/>
        <v>3</v>
      </c>
      <c r="P20" s="14">
        <f t="shared" si="2"/>
        <v>0</v>
      </c>
      <c r="Q20" s="14">
        <f t="shared" si="3"/>
        <v>35</v>
      </c>
      <c r="R20" s="14">
        <f t="shared" si="4"/>
        <v>4</v>
      </c>
      <c r="S20" s="14">
        <f t="shared" si="5"/>
        <v>4</v>
      </c>
      <c r="T20" s="13">
        <f t="shared" si="6"/>
        <v>8</v>
      </c>
      <c r="U20" s="13">
        <f t="shared" si="7"/>
        <v>27</v>
      </c>
      <c r="V20" s="15"/>
      <c r="W20" s="15"/>
      <c r="AH20" s="55"/>
      <c r="AI20" s="56"/>
      <c r="AJ20" s="56"/>
    </row>
    <row r="21" spans="1:36" ht="21" customHeight="1">
      <c r="A21" s="9">
        <v>11</v>
      </c>
      <c r="B21" s="32">
        <v>39114</v>
      </c>
      <c r="C21" s="12">
        <f t="shared" si="8"/>
        <v>9610</v>
      </c>
      <c r="D21" s="54">
        <f t="shared" ref="D21:D26" si="18">IF(AND($E$5=""),"",IF(AND(C21=""),"",ROUND((C21*6%),0)))</f>
        <v>577</v>
      </c>
      <c r="E21" s="12">
        <f t="shared" si="0"/>
        <v>961</v>
      </c>
      <c r="F21" s="12">
        <f t="shared" si="10"/>
        <v>0</v>
      </c>
      <c r="G21" s="11">
        <f t="shared" si="11"/>
        <v>11148</v>
      </c>
      <c r="H21" s="12">
        <f t="shared" si="12"/>
        <v>9580</v>
      </c>
      <c r="I21" s="54">
        <f t="shared" ref="I21:I26" si="19">IF(AND($E$5=""),"",IF(AND(H21=""),"",ROUND((H21*6%),0)))</f>
        <v>575</v>
      </c>
      <c r="J21" s="12">
        <f t="shared" si="1"/>
        <v>958</v>
      </c>
      <c r="K21" s="12">
        <f t="shared" si="14"/>
        <v>0</v>
      </c>
      <c r="L21" s="53">
        <f t="shared" si="15"/>
        <v>11113</v>
      </c>
      <c r="M21" s="14">
        <f t="shared" si="2"/>
        <v>30</v>
      </c>
      <c r="N21" s="14">
        <f t="shared" si="2"/>
        <v>2</v>
      </c>
      <c r="O21" s="14">
        <f t="shared" si="2"/>
        <v>3</v>
      </c>
      <c r="P21" s="14">
        <f t="shared" si="2"/>
        <v>0</v>
      </c>
      <c r="Q21" s="14">
        <f t="shared" si="3"/>
        <v>35</v>
      </c>
      <c r="R21" s="14">
        <f t="shared" si="4"/>
        <v>4</v>
      </c>
      <c r="S21" s="14">
        <f t="shared" si="5"/>
        <v>4</v>
      </c>
      <c r="T21" s="13">
        <f t="shared" si="6"/>
        <v>8</v>
      </c>
      <c r="U21" s="13">
        <f t="shared" si="7"/>
        <v>27</v>
      </c>
      <c r="V21" s="15"/>
      <c r="W21" s="15"/>
      <c r="AH21" s="55"/>
      <c r="AI21" s="56"/>
      <c r="AJ21" s="56"/>
    </row>
    <row r="22" spans="1:36" ht="21" customHeight="1">
      <c r="A22" s="9">
        <v>12</v>
      </c>
      <c r="B22" s="32">
        <v>39142</v>
      </c>
      <c r="C22" s="12">
        <f t="shared" si="8"/>
        <v>9610</v>
      </c>
      <c r="D22" s="54">
        <f t="shared" si="18"/>
        <v>577</v>
      </c>
      <c r="E22" s="12">
        <f t="shared" si="0"/>
        <v>961</v>
      </c>
      <c r="F22" s="12">
        <f t="shared" si="10"/>
        <v>0</v>
      </c>
      <c r="G22" s="11">
        <f t="shared" si="11"/>
        <v>11148</v>
      </c>
      <c r="H22" s="12">
        <f t="shared" si="12"/>
        <v>9580</v>
      </c>
      <c r="I22" s="54">
        <f t="shared" si="19"/>
        <v>575</v>
      </c>
      <c r="J22" s="12">
        <f t="shared" si="1"/>
        <v>958</v>
      </c>
      <c r="K22" s="12">
        <f t="shared" si="14"/>
        <v>0</v>
      </c>
      <c r="L22" s="53">
        <f t="shared" si="15"/>
        <v>11113</v>
      </c>
      <c r="M22" s="14">
        <f t="shared" si="2"/>
        <v>30</v>
      </c>
      <c r="N22" s="14">
        <f t="shared" si="2"/>
        <v>2</v>
      </c>
      <c r="O22" s="14">
        <f t="shared" si="2"/>
        <v>3</v>
      </c>
      <c r="P22" s="14">
        <f t="shared" si="2"/>
        <v>0</v>
      </c>
      <c r="Q22" s="14">
        <f t="shared" si="3"/>
        <v>35</v>
      </c>
      <c r="R22" s="14">
        <f t="shared" si="4"/>
        <v>4</v>
      </c>
      <c r="S22" s="14">
        <f t="shared" si="5"/>
        <v>4</v>
      </c>
      <c r="T22" s="13">
        <f t="shared" si="6"/>
        <v>8</v>
      </c>
      <c r="U22" s="13">
        <f t="shared" si="7"/>
        <v>27</v>
      </c>
      <c r="V22" s="15"/>
      <c r="W22" s="15"/>
      <c r="AH22" s="55"/>
      <c r="AI22" s="56"/>
      <c r="AJ22" s="56"/>
    </row>
    <row r="23" spans="1:36" ht="21" customHeight="1">
      <c r="A23" s="9">
        <v>13</v>
      </c>
      <c r="B23" s="32" t="s">
        <v>40</v>
      </c>
      <c r="C23" s="10"/>
      <c r="D23" s="54" t="str">
        <f t="shared" si="18"/>
        <v/>
      </c>
      <c r="E23" s="12" t="str">
        <f t="shared" si="0"/>
        <v/>
      </c>
      <c r="F23" s="12" t="str">
        <f t="shared" si="10"/>
        <v/>
      </c>
      <c r="G23" s="11" t="str">
        <f t="shared" si="11"/>
        <v/>
      </c>
      <c r="H23" s="10"/>
      <c r="I23" s="54" t="str">
        <f t="shared" si="19"/>
        <v/>
      </c>
      <c r="J23" s="12" t="str">
        <f t="shared" si="1"/>
        <v/>
      </c>
      <c r="K23" s="12" t="str">
        <f t="shared" si="14"/>
        <v/>
      </c>
      <c r="L23" s="53" t="str">
        <f t="shared" si="15"/>
        <v/>
      </c>
      <c r="M23" s="14" t="str">
        <f t="shared" si="2"/>
        <v/>
      </c>
      <c r="N23" s="14" t="str">
        <f t="shared" si="2"/>
        <v/>
      </c>
      <c r="O23" s="14" t="str">
        <f t="shared" si="2"/>
        <v/>
      </c>
      <c r="P23" s="14" t="str">
        <f t="shared" si="2"/>
        <v/>
      </c>
      <c r="Q23" s="14" t="str">
        <f t="shared" si="3"/>
        <v/>
      </c>
      <c r="R23" s="14" t="str">
        <f t="shared" si="4"/>
        <v/>
      </c>
      <c r="S23" s="14" t="str">
        <f t="shared" si="5"/>
        <v/>
      </c>
      <c r="T23" s="13" t="str">
        <f t="shared" si="6"/>
        <v/>
      </c>
      <c r="U23" s="13" t="str">
        <f t="shared" si="7"/>
        <v/>
      </c>
      <c r="V23" s="15"/>
      <c r="W23" s="15"/>
      <c r="AH23" s="55"/>
      <c r="AI23" s="56"/>
      <c r="AJ23" s="56"/>
    </row>
    <row r="24" spans="1:36" ht="21" customHeight="1">
      <c r="A24" s="9">
        <v>14</v>
      </c>
      <c r="B24" s="32">
        <v>39173</v>
      </c>
      <c r="C24" s="12">
        <f>IF(AND($E$5=""),"",IF(AND(C22=""),"",C22))</f>
        <v>9610</v>
      </c>
      <c r="D24" s="54">
        <f t="shared" si="18"/>
        <v>577</v>
      </c>
      <c r="E24" s="12">
        <f t="shared" si="0"/>
        <v>961</v>
      </c>
      <c r="F24" s="12" t="str">
        <f>IF(AND($E$5=""),"",IF(AND(C24=""),"",F23))</f>
        <v/>
      </c>
      <c r="G24" s="11">
        <f t="shared" si="11"/>
        <v>11148</v>
      </c>
      <c r="H24" s="12">
        <f>IF(AND($E$5=""),"",IF(AND(H22=""),"",H22))</f>
        <v>9580</v>
      </c>
      <c r="I24" s="54">
        <f t="shared" si="19"/>
        <v>575</v>
      </c>
      <c r="J24" s="12">
        <f t="shared" si="1"/>
        <v>958</v>
      </c>
      <c r="K24" s="12" t="str">
        <f t="shared" si="14"/>
        <v/>
      </c>
      <c r="L24" s="53">
        <f t="shared" si="15"/>
        <v>11113</v>
      </c>
      <c r="M24" s="14">
        <f t="shared" si="2"/>
        <v>30</v>
      </c>
      <c r="N24" s="14">
        <f t="shared" si="2"/>
        <v>2</v>
      </c>
      <c r="O24" s="14">
        <f t="shared" si="2"/>
        <v>3</v>
      </c>
      <c r="P24" s="14" t="str">
        <f t="shared" si="2"/>
        <v/>
      </c>
      <c r="Q24" s="14">
        <f t="shared" si="3"/>
        <v>35</v>
      </c>
      <c r="R24" s="14">
        <f t="shared" si="4"/>
        <v>4</v>
      </c>
      <c r="S24" s="14">
        <f t="shared" si="5"/>
        <v>4</v>
      </c>
      <c r="T24" s="13">
        <f t="shared" si="6"/>
        <v>8</v>
      </c>
      <c r="U24" s="13">
        <f t="shared" si="7"/>
        <v>27</v>
      </c>
      <c r="V24" s="15"/>
      <c r="W24" s="15"/>
      <c r="AH24" s="55"/>
      <c r="AI24" s="56"/>
      <c r="AJ24" s="56"/>
    </row>
    <row r="25" spans="1:36" ht="21" customHeight="1">
      <c r="A25" s="9">
        <v>15</v>
      </c>
      <c r="B25" s="32">
        <v>39203</v>
      </c>
      <c r="C25" s="12">
        <f>IF(AND($E$5=""),"",IF(AND(C24=""),"",C24))</f>
        <v>9610</v>
      </c>
      <c r="D25" s="54">
        <f t="shared" si="18"/>
        <v>577</v>
      </c>
      <c r="E25" s="12">
        <f t="shared" si="0"/>
        <v>961</v>
      </c>
      <c r="F25" s="12" t="str">
        <f t="shared" si="10"/>
        <v/>
      </c>
      <c r="G25" s="11">
        <f t="shared" si="11"/>
        <v>11148</v>
      </c>
      <c r="H25" s="12">
        <f>IF(AND($E$5=""),"",IF(AND(H24=""),"",H24))</f>
        <v>9580</v>
      </c>
      <c r="I25" s="54">
        <f t="shared" si="19"/>
        <v>575</v>
      </c>
      <c r="J25" s="12">
        <f t="shared" si="1"/>
        <v>958</v>
      </c>
      <c r="K25" s="12" t="str">
        <f t="shared" si="14"/>
        <v/>
      </c>
      <c r="L25" s="53">
        <f t="shared" si="15"/>
        <v>11113</v>
      </c>
      <c r="M25" s="14">
        <f t="shared" si="2"/>
        <v>30</v>
      </c>
      <c r="N25" s="14">
        <f t="shared" si="2"/>
        <v>2</v>
      </c>
      <c r="O25" s="14">
        <f t="shared" si="2"/>
        <v>3</v>
      </c>
      <c r="P25" s="14" t="str">
        <f t="shared" si="2"/>
        <v/>
      </c>
      <c r="Q25" s="14">
        <f t="shared" si="3"/>
        <v>35</v>
      </c>
      <c r="R25" s="14">
        <f t="shared" si="4"/>
        <v>4</v>
      </c>
      <c r="S25" s="14">
        <f t="shared" si="5"/>
        <v>4</v>
      </c>
      <c r="T25" s="13">
        <f t="shared" si="6"/>
        <v>8</v>
      </c>
      <c r="U25" s="13">
        <f t="shared" si="7"/>
        <v>27</v>
      </c>
      <c r="V25" s="15"/>
      <c r="W25" s="15"/>
      <c r="AH25" s="55"/>
      <c r="AI25" s="56"/>
      <c r="AJ25" s="56"/>
    </row>
    <row r="26" spans="1:36" ht="21" customHeight="1">
      <c r="A26" s="9">
        <v>16</v>
      </c>
      <c r="B26" s="32">
        <v>39234</v>
      </c>
      <c r="C26" s="12">
        <f t="shared" ref="C26:C35" si="20">IF(AND($E$5=""),"",IF(AND(C25=""),"",C25))</f>
        <v>9610</v>
      </c>
      <c r="D26" s="54">
        <f t="shared" si="18"/>
        <v>577</v>
      </c>
      <c r="E26" s="12">
        <f t="shared" si="0"/>
        <v>961</v>
      </c>
      <c r="F26" s="12" t="str">
        <f t="shared" si="10"/>
        <v/>
      </c>
      <c r="G26" s="11">
        <f t="shared" si="11"/>
        <v>11148</v>
      </c>
      <c r="H26" s="12">
        <f t="shared" ref="H26:H35" si="21">IF(AND($E$5=""),"",IF(AND(H25=""),"",H25))</f>
        <v>9580</v>
      </c>
      <c r="I26" s="54">
        <f t="shared" si="19"/>
        <v>575</v>
      </c>
      <c r="J26" s="12">
        <f t="shared" si="1"/>
        <v>958</v>
      </c>
      <c r="K26" s="12" t="str">
        <f t="shared" si="14"/>
        <v/>
      </c>
      <c r="L26" s="53">
        <f t="shared" si="15"/>
        <v>11113</v>
      </c>
      <c r="M26" s="14">
        <f t="shared" si="2"/>
        <v>30</v>
      </c>
      <c r="N26" s="14">
        <f t="shared" si="2"/>
        <v>2</v>
      </c>
      <c r="O26" s="14">
        <f t="shared" si="2"/>
        <v>3</v>
      </c>
      <c r="P26" s="14" t="str">
        <f t="shared" si="2"/>
        <v/>
      </c>
      <c r="Q26" s="14">
        <f t="shared" si="3"/>
        <v>35</v>
      </c>
      <c r="R26" s="14">
        <f t="shared" si="4"/>
        <v>4</v>
      </c>
      <c r="S26" s="14">
        <f t="shared" si="5"/>
        <v>4</v>
      </c>
      <c r="T26" s="13">
        <f t="shared" si="6"/>
        <v>8</v>
      </c>
      <c r="U26" s="13">
        <f t="shared" si="7"/>
        <v>27</v>
      </c>
      <c r="V26" s="15"/>
      <c r="W26" s="15"/>
      <c r="AH26" s="55"/>
      <c r="AI26" s="56"/>
      <c r="AJ26" s="56"/>
    </row>
    <row r="27" spans="1:36" ht="21" customHeight="1">
      <c r="A27" s="9">
        <v>17</v>
      </c>
      <c r="B27" s="32">
        <v>39264</v>
      </c>
      <c r="C27" s="12">
        <f>IF(AND($E$5=""),"",IF(AND(C26=""),"",ROUNDUP(ROUND(C26*3%,0),-1)+C26))</f>
        <v>9900</v>
      </c>
      <c r="D27" s="54">
        <f>IF(AND($E$5=""),"",IF(AND(C27=""),"",ROUND((C27*9%),0)))</f>
        <v>891</v>
      </c>
      <c r="E27" s="12">
        <f t="shared" si="0"/>
        <v>990</v>
      </c>
      <c r="F27" s="12" t="str">
        <f t="shared" si="10"/>
        <v/>
      </c>
      <c r="G27" s="11">
        <f t="shared" si="11"/>
        <v>11781</v>
      </c>
      <c r="H27" s="12">
        <f>IF(AND($E$5=""),"",IF(AND(H26=""),"",ROUNDUP(ROUND(H26*3%,0),-1)+H26))</f>
        <v>9870</v>
      </c>
      <c r="I27" s="54">
        <f>IF(AND($E$5=""),"",IF(AND(H27=""),"",ROUND((H27*9%),0)))</f>
        <v>888</v>
      </c>
      <c r="J27" s="12">
        <f t="shared" si="1"/>
        <v>987</v>
      </c>
      <c r="K27" s="12" t="str">
        <f t="shared" si="14"/>
        <v/>
      </c>
      <c r="L27" s="53">
        <f t="shared" si="15"/>
        <v>11745</v>
      </c>
      <c r="M27" s="14">
        <f t="shared" si="2"/>
        <v>30</v>
      </c>
      <c r="N27" s="14">
        <f t="shared" si="2"/>
        <v>3</v>
      </c>
      <c r="O27" s="14">
        <f t="shared" si="2"/>
        <v>3</v>
      </c>
      <c r="P27" s="14" t="str">
        <f t="shared" si="2"/>
        <v/>
      </c>
      <c r="Q27" s="14">
        <f t="shared" si="3"/>
        <v>36</v>
      </c>
      <c r="R27" s="14">
        <f t="shared" si="4"/>
        <v>4</v>
      </c>
      <c r="S27" s="14">
        <f t="shared" si="5"/>
        <v>4</v>
      </c>
      <c r="T27" s="13">
        <f t="shared" si="6"/>
        <v>8</v>
      </c>
      <c r="U27" s="13">
        <f t="shared" si="7"/>
        <v>28</v>
      </c>
      <c r="V27" s="15"/>
      <c r="W27" s="15"/>
      <c r="AH27" s="55"/>
      <c r="AI27" s="56"/>
      <c r="AJ27" s="56"/>
    </row>
    <row r="28" spans="1:36" ht="21" customHeight="1">
      <c r="A28" s="9">
        <v>18</v>
      </c>
      <c r="B28" s="32">
        <v>39295</v>
      </c>
      <c r="C28" s="12">
        <f t="shared" si="20"/>
        <v>9900</v>
      </c>
      <c r="D28" s="54">
        <f t="shared" ref="D28:D32" si="22">IF(AND($E$5=""),"",IF(AND(C28=""),"",ROUND((C28*9%),0)))</f>
        <v>891</v>
      </c>
      <c r="E28" s="12">
        <f t="shared" si="0"/>
        <v>990</v>
      </c>
      <c r="F28" s="12" t="str">
        <f t="shared" si="10"/>
        <v/>
      </c>
      <c r="G28" s="11">
        <f t="shared" si="11"/>
        <v>11781</v>
      </c>
      <c r="H28" s="12">
        <f t="shared" si="21"/>
        <v>9870</v>
      </c>
      <c r="I28" s="54">
        <f t="shared" ref="I28:I32" si="23">IF(AND($E$5=""),"",IF(AND(H28=""),"",ROUND((H28*9%),0)))</f>
        <v>888</v>
      </c>
      <c r="J28" s="12">
        <f t="shared" si="1"/>
        <v>987</v>
      </c>
      <c r="K28" s="12" t="str">
        <f t="shared" si="14"/>
        <v/>
      </c>
      <c r="L28" s="53">
        <f t="shared" si="15"/>
        <v>11745</v>
      </c>
      <c r="M28" s="14">
        <f t="shared" si="2"/>
        <v>30</v>
      </c>
      <c r="N28" s="14">
        <f t="shared" si="2"/>
        <v>3</v>
      </c>
      <c r="O28" s="14">
        <f t="shared" si="2"/>
        <v>3</v>
      </c>
      <c r="P28" s="14" t="str">
        <f t="shared" si="2"/>
        <v/>
      </c>
      <c r="Q28" s="14">
        <f t="shared" si="3"/>
        <v>36</v>
      </c>
      <c r="R28" s="14">
        <f t="shared" si="4"/>
        <v>4</v>
      </c>
      <c r="S28" s="14">
        <f t="shared" si="5"/>
        <v>4</v>
      </c>
      <c r="T28" s="13">
        <f t="shared" si="6"/>
        <v>8</v>
      </c>
      <c r="U28" s="13">
        <f t="shared" si="7"/>
        <v>28</v>
      </c>
      <c r="V28" s="15"/>
      <c r="W28" s="15"/>
      <c r="AH28" s="55"/>
      <c r="AI28" s="56"/>
      <c r="AJ28" s="56"/>
    </row>
    <row r="29" spans="1:36" ht="21" customHeight="1">
      <c r="A29" s="9">
        <v>19</v>
      </c>
      <c r="B29" s="32">
        <v>39326</v>
      </c>
      <c r="C29" s="12">
        <f t="shared" si="20"/>
        <v>9900</v>
      </c>
      <c r="D29" s="54">
        <f t="shared" si="22"/>
        <v>891</v>
      </c>
      <c r="E29" s="12">
        <f t="shared" si="0"/>
        <v>990</v>
      </c>
      <c r="F29" s="12" t="str">
        <f t="shared" si="10"/>
        <v/>
      </c>
      <c r="G29" s="11">
        <f t="shared" si="11"/>
        <v>11781</v>
      </c>
      <c r="H29" s="12">
        <f t="shared" si="21"/>
        <v>9870</v>
      </c>
      <c r="I29" s="54">
        <f t="shared" si="23"/>
        <v>888</v>
      </c>
      <c r="J29" s="12">
        <f t="shared" si="1"/>
        <v>987</v>
      </c>
      <c r="K29" s="12" t="str">
        <f t="shared" si="14"/>
        <v/>
      </c>
      <c r="L29" s="53">
        <f t="shared" si="15"/>
        <v>11745</v>
      </c>
      <c r="M29" s="14">
        <f t="shared" si="2"/>
        <v>30</v>
      </c>
      <c r="N29" s="14">
        <f t="shared" si="2"/>
        <v>3</v>
      </c>
      <c r="O29" s="14">
        <f t="shared" si="2"/>
        <v>3</v>
      </c>
      <c r="P29" s="14" t="str">
        <f t="shared" si="2"/>
        <v/>
      </c>
      <c r="Q29" s="14">
        <f t="shared" si="3"/>
        <v>36</v>
      </c>
      <c r="R29" s="14">
        <f t="shared" si="4"/>
        <v>4</v>
      </c>
      <c r="S29" s="14">
        <f t="shared" si="5"/>
        <v>4</v>
      </c>
      <c r="T29" s="13">
        <f t="shared" si="6"/>
        <v>8</v>
      </c>
      <c r="U29" s="13">
        <f t="shared" si="7"/>
        <v>28</v>
      </c>
      <c r="V29" s="15"/>
      <c r="W29" s="15"/>
      <c r="AH29" s="55"/>
      <c r="AI29" s="56"/>
      <c r="AJ29" s="56"/>
    </row>
    <row r="30" spans="1:36" ht="21" customHeight="1">
      <c r="A30" s="9">
        <v>20</v>
      </c>
      <c r="B30" s="32">
        <v>39356</v>
      </c>
      <c r="C30" s="12">
        <f t="shared" si="20"/>
        <v>9900</v>
      </c>
      <c r="D30" s="54">
        <f t="shared" si="22"/>
        <v>891</v>
      </c>
      <c r="E30" s="12">
        <f t="shared" si="0"/>
        <v>990</v>
      </c>
      <c r="F30" s="12" t="str">
        <f t="shared" si="10"/>
        <v/>
      </c>
      <c r="G30" s="11">
        <f t="shared" si="11"/>
        <v>11781</v>
      </c>
      <c r="H30" s="12">
        <f t="shared" si="21"/>
        <v>9870</v>
      </c>
      <c r="I30" s="54">
        <f t="shared" si="23"/>
        <v>888</v>
      </c>
      <c r="J30" s="12">
        <f t="shared" si="1"/>
        <v>987</v>
      </c>
      <c r="K30" s="12" t="str">
        <f t="shared" si="14"/>
        <v/>
      </c>
      <c r="L30" s="53">
        <f t="shared" si="15"/>
        <v>11745</v>
      </c>
      <c r="M30" s="14">
        <f t="shared" si="2"/>
        <v>30</v>
      </c>
      <c r="N30" s="14">
        <f t="shared" si="2"/>
        <v>3</v>
      </c>
      <c r="O30" s="14">
        <f t="shared" si="2"/>
        <v>3</v>
      </c>
      <c r="P30" s="14" t="str">
        <f t="shared" si="2"/>
        <v/>
      </c>
      <c r="Q30" s="14">
        <f t="shared" si="3"/>
        <v>36</v>
      </c>
      <c r="R30" s="14">
        <f t="shared" si="4"/>
        <v>4</v>
      </c>
      <c r="S30" s="14">
        <f t="shared" si="5"/>
        <v>4</v>
      </c>
      <c r="T30" s="13">
        <f t="shared" si="6"/>
        <v>8</v>
      </c>
      <c r="U30" s="13">
        <f t="shared" si="7"/>
        <v>28</v>
      </c>
      <c r="V30" s="15"/>
      <c r="W30" s="15"/>
      <c r="AH30" s="55"/>
      <c r="AI30" s="56"/>
      <c r="AJ30" s="56"/>
    </row>
    <row r="31" spans="1:36" ht="21" customHeight="1">
      <c r="A31" s="9">
        <v>21</v>
      </c>
      <c r="B31" s="32">
        <v>39387</v>
      </c>
      <c r="C31" s="12">
        <f t="shared" si="20"/>
        <v>9900</v>
      </c>
      <c r="D31" s="54">
        <f t="shared" si="22"/>
        <v>891</v>
      </c>
      <c r="E31" s="12">
        <f t="shared" si="0"/>
        <v>990</v>
      </c>
      <c r="F31" s="12" t="str">
        <f t="shared" si="10"/>
        <v/>
      </c>
      <c r="G31" s="11">
        <f t="shared" si="11"/>
        <v>11781</v>
      </c>
      <c r="H31" s="12">
        <f t="shared" si="21"/>
        <v>9870</v>
      </c>
      <c r="I31" s="54">
        <f t="shared" si="23"/>
        <v>888</v>
      </c>
      <c r="J31" s="12">
        <f t="shared" si="1"/>
        <v>987</v>
      </c>
      <c r="K31" s="12" t="str">
        <f t="shared" si="14"/>
        <v/>
      </c>
      <c r="L31" s="53">
        <f t="shared" si="15"/>
        <v>11745</v>
      </c>
      <c r="M31" s="14">
        <f t="shared" si="2"/>
        <v>30</v>
      </c>
      <c r="N31" s="14">
        <f t="shared" si="2"/>
        <v>3</v>
      </c>
      <c r="O31" s="14">
        <f t="shared" si="2"/>
        <v>3</v>
      </c>
      <c r="P31" s="14" t="str">
        <f t="shared" si="2"/>
        <v/>
      </c>
      <c r="Q31" s="14">
        <f t="shared" si="3"/>
        <v>36</v>
      </c>
      <c r="R31" s="14">
        <f t="shared" si="4"/>
        <v>4</v>
      </c>
      <c r="S31" s="14">
        <f t="shared" si="5"/>
        <v>4</v>
      </c>
      <c r="T31" s="13">
        <f t="shared" si="6"/>
        <v>8</v>
      </c>
      <c r="U31" s="13">
        <f t="shared" si="7"/>
        <v>28</v>
      </c>
      <c r="V31" s="15"/>
      <c r="W31" s="15"/>
      <c r="AH31" s="55"/>
      <c r="AI31" s="56"/>
      <c r="AJ31" s="56"/>
    </row>
    <row r="32" spans="1:36" ht="21" customHeight="1">
      <c r="A32" s="9">
        <v>22</v>
      </c>
      <c r="B32" s="32">
        <v>39417</v>
      </c>
      <c r="C32" s="12">
        <f t="shared" si="20"/>
        <v>9900</v>
      </c>
      <c r="D32" s="54">
        <f t="shared" si="22"/>
        <v>891</v>
      </c>
      <c r="E32" s="12">
        <f t="shared" si="0"/>
        <v>990</v>
      </c>
      <c r="F32" s="12" t="str">
        <f t="shared" si="10"/>
        <v/>
      </c>
      <c r="G32" s="11">
        <f t="shared" si="11"/>
        <v>11781</v>
      </c>
      <c r="H32" s="12">
        <f t="shared" si="21"/>
        <v>9870</v>
      </c>
      <c r="I32" s="54">
        <f t="shared" si="23"/>
        <v>888</v>
      </c>
      <c r="J32" s="12">
        <f t="shared" si="1"/>
        <v>987</v>
      </c>
      <c r="K32" s="12" t="str">
        <f t="shared" si="14"/>
        <v/>
      </c>
      <c r="L32" s="53">
        <f t="shared" si="15"/>
        <v>11745</v>
      </c>
      <c r="M32" s="14">
        <f t="shared" si="2"/>
        <v>30</v>
      </c>
      <c r="N32" s="14">
        <f t="shared" si="2"/>
        <v>3</v>
      </c>
      <c r="O32" s="14">
        <f t="shared" si="2"/>
        <v>3</v>
      </c>
      <c r="P32" s="14" t="str">
        <f t="shared" si="2"/>
        <v/>
      </c>
      <c r="Q32" s="14">
        <f t="shared" si="3"/>
        <v>36</v>
      </c>
      <c r="R32" s="14">
        <f t="shared" si="4"/>
        <v>4</v>
      </c>
      <c r="S32" s="14">
        <f t="shared" si="5"/>
        <v>4</v>
      </c>
      <c r="T32" s="13">
        <f t="shared" si="6"/>
        <v>8</v>
      </c>
      <c r="U32" s="13">
        <f t="shared" si="7"/>
        <v>28</v>
      </c>
      <c r="V32" s="15"/>
      <c r="W32" s="15"/>
      <c r="AH32" s="55"/>
      <c r="AI32" s="56"/>
      <c r="AJ32" s="56"/>
    </row>
    <row r="33" spans="1:36" ht="21" customHeight="1">
      <c r="A33" s="9">
        <v>23</v>
      </c>
      <c r="B33" s="32">
        <v>39448</v>
      </c>
      <c r="C33" s="12">
        <f t="shared" si="20"/>
        <v>9900</v>
      </c>
      <c r="D33" s="54">
        <f>IF(AND($E$5=""),"",IF(AND(C33=""),"",ROUND((C33*12%),0)))</f>
        <v>1188</v>
      </c>
      <c r="E33" s="12">
        <f t="shared" si="0"/>
        <v>990</v>
      </c>
      <c r="F33" s="12" t="str">
        <f t="shared" si="10"/>
        <v/>
      </c>
      <c r="G33" s="11">
        <f t="shared" si="11"/>
        <v>12078</v>
      </c>
      <c r="H33" s="12">
        <f t="shared" si="21"/>
        <v>9870</v>
      </c>
      <c r="I33" s="54">
        <f>IF(AND($E$5=""),"",IF(AND(H33=""),"",ROUND((H33*12%),0)))</f>
        <v>1184</v>
      </c>
      <c r="J33" s="12">
        <f t="shared" si="1"/>
        <v>987</v>
      </c>
      <c r="K33" s="12" t="str">
        <f t="shared" si="14"/>
        <v/>
      </c>
      <c r="L33" s="53">
        <f t="shared" si="15"/>
        <v>12041</v>
      </c>
      <c r="M33" s="14">
        <f t="shared" si="2"/>
        <v>30</v>
      </c>
      <c r="N33" s="14">
        <f t="shared" si="2"/>
        <v>4</v>
      </c>
      <c r="O33" s="14">
        <f t="shared" si="2"/>
        <v>3</v>
      </c>
      <c r="P33" s="14" t="str">
        <f t="shared" si="2"/>
        <v/>
      </c>
      <c r="Q33" s="14">
        <f t="shared" si="3"/>
        <v>37</v>
      </c>
      <c r="R33" s="14">
        <f t="shared" si="4"/>
        <v>4</v>
      </c>
      <c r="S33" s="14">
        <f t="shared" si="5"/>
        <v>4</v>
      </c>
      <c r="T33" s="13">
        <f t="shared" si="6"/>
        <v>8</v>
      </c>
      <c r="U33" s="13">
        <f t="shared" si="7"/>
        <v>29</v>
      </c>
      <c r="V33" s="15"/>
      <c r="W33" s="15"/>
      <c r="AH33" s="55"/>
      <c r="AI33" s="56"/>
      <c r="AJ33" s="56"/>
    </row>
    <row r="34" spans="1:36" ht="21" customHeight="1">
      <c r="A34" s="9">
        <v>24</v>
      </c>
      <c r="B34" s="32">
        <v>39479</v>
      </c>
      <c r="C34" s="12">
        <f t="shared" si="20"/>
        <v>9900</v>
      </c>
      <c r="D34" s="54">
        <f t="shared" ref="D34:D39" si="24">IF(AND($E$5=""),"",IF(AND(C34=""),"",ROUND((C34*12%),0)))</f>
        <v>1188</v>
      </c>
      <c r="E34" s="12">
        <f t="shared" si="0"/>
        <v>990</v>
      </c>
      <c r="F34" s="12" t="str">
        <f t="shared" si="10"/>
        <v/>
      </c>
      <c r="G34" s="11">
        <f t="shared" si="11"/>
        <v>12078</v>
      </c>
      <c r="H34" s="12">
        <f t="shared" si="21"/>
        <v>9870</v>
      </c>
      <c r="I34" s="54">
        <f t="shared" ref="I34:I39" si="25">IF(AND($E$5=""),"",IF(AND(H34=""),"",ROUND((H34*12%),0)))</f>
        <v>1184</v>
      </c>
      <c r="J34" s="12">
        <f t="shared" si="1"/>
        <v>987</v>
      </c>
      <c r="K34" s="12" t="str">
        <f t="shared" si="14"/>
        <v/>
      </c>
      <c r="L34" s="53">
        <f t="shared" si="15"/>
        <v>12041</v>
      </c>
      <c r="M34" s="14">
        <f t="shared" si="2"/>
        <v>30</v>
      </c>
      <c r="N34" s="14">
        <f t="shared" si="2"/>
        <v>4</v>
      </c>
      <c r="O34" s="14">
        <f t="shared" si="2"/>
        <v>3</v>
      </c>
      <c r="P34" s="14" t="str">
        <f t="shared" si="2"/>
        <v/>
      </c>
      <c r="Q34" s="14">
        <f t="shared" si="3"/>
        <v>37</v>
      </c>
      <c r="R34" s="14">
        <f t="shared" si="4"/>
        <v>4</v>
      </c>
      <c r="S34" s="14">
        <f t="shared" si="5"/>
        <v>4</v>
      </c>
      <c r="T34" s="13">
        <f t="shared" si="6"/>
        <v>8</v>
      </c>
      <c r="U34" s="13">
        <f t="shared" si="7"/>
        <v>29</v>
      </c>
      <c r="V34" s="15"/>
      <c r="W34" s="15"/>
      <c r="AH34" s="55"/>
      <c r="AI34" s="56"/>
      <c r="AJ34" s="56"/>
    </row>
    <row r="35" spans="1:36" ht="21" customHeight="1">
      <c r="A35" s="9">
        <v>25</v>
      </c>
      <c r="B35" s="32">
        <v>39508</v>
      </c>
      <c r="C35" s="12">
        <f t="shared" si="20"/>
        <v>9900</v>
      </c>
      <c r="D35" s="54">
        <f t="shared" si="24"/>
        <v>1188</v>
      </c>
      <c r="E35" s="12">
        <f t="shared" si="0"/>
        <v>990</v>
      </c>
      <c r="F35" s="12" t="str">
        <f t="shared" si="10"/>
        <v/>
      </c>
      <c r="G35" s="11">
        <f t="shared" si="11"/>
        <v>12078</v>
      </c>
      <c r="H35" s="12">
        <f t="shared" si="21"/>
        <v>9870</v>
      </c>
      <c r="I35" s="54">
        <f t="shared" si="25"/>
        <v>1184</v>
      </c>
      <c r="J35" s="12">
        <f t="shared" si="1"/>
        <v>987</v>
      </c>
      <c r="K35" s="12" t="str">
        <f t="shared" si="14"/>
        <v/>
      </c>
      <c r="L35" s="53">
        <f t="shared" si="15"/>
        <v>12041</v>
      </c>
      <c r="M35" s="14">
        <f t="shared" si="2"/>
        <v>30</v>
      </c>
      <c r="N35" s="14">
        <f t="shared" si="2"/>
        <v>4</v>
      </c>
      <c r="O35" s="14">
        <f t="shared" si="2"/>
        <v>3</v>
      </c>
      <c r="P35" s="14" t="str">
        <f t="shared" si="2"/>
        <v/>
      </c>
      <c r="Q35" s="14">
        <f t="shared" si="3"/>
        <v>37</v>
      </c>
      <c r="R35" s="14">
        <f t="shared" si="4"/>
        <v>4</v>
      </c>
      <c r="S35" s="14">
        <f t="shared" si="5"/>
        <v>4</v>
      </c>
      <c r="T35" s="13">
        <f t="shared" si="6"/>
        <v>8</v>
      </c>
      <c r="U35" s="13">
        <f t="shared" si="7"/>
        <v>29</v>
      </c>
      <c r="V35" s="15"/>
      <c r="W35" s="15"/>
      <c r="AH35" s="55"/>
      <c r="AI35" s="56"/>
      <c r="AJ35" s="56"/>
    </row>
    <row r="36" spans="1:36" ht="21" customHeight="1">
      <c r="A36" s="9">
        <v>26</v>
      </c>
      <c r="B36" s="32" t="s">
        <v>40</v>
      </c>
      <c r="C36" s="10"/>
      <c r="D36" s="54" t="str">
        <f t="shared" si="24"/>
        <v/>
      </c>
      <c r="E36" s="12" t="str">
        <f t="shared" si="0"/>
        <v/>
      </c>
      <c r="F36" s="12" t="str">
        <f t="shared" si="10"/>
        <v/>
      </c>
      <c r="G36" s="11" t="str">
        <f t="shared" si="11"/>
        <v/>
      </c>
      <c r="H36" s="10"/>
      <c r="I36" s="54" t="str">
        <f t="shared" si="25"/>
        <v/>
      </c>
      <c r="J36" s="12" t="str">
        <f t="shared" si="1"/>
        <v/>
      </c>
      <c r="K36" s="12" t="str">
        <f t="shared" si="14"/>
        <v/>
      </c>
      <c r="L36" s="53" t="str">
        <f t="shared" si="15"/>
        <v/>
      </c>
      <c r="M36" s="14" t="str">
        <f t="shared" si="2"/>
        <v/>
      </c>
      <c r="N36" s="14" t="str">
        <f t="shared" si="2"/>
        <v/>
      </c>
      <c r="O36" s="14" t="str">
        <f t="shared" si="2"/>
        <v/>
      </c>
      <c r="P36" s="14" t="str">
        <f t="shared" si="2"/>
        <v/>
      </c>
      <c r="Q36" s="14" t="str">
        <f t="shared" si="3"/>
        <v/>
      </c>
      <c r="R36" s="14" t="str">
        <f t="shared" si="4"/>
        <v/>
      </c>
      <c r="S36" s="14" t="str">
        <f t="shared" si="5"/>
        <v/>
      </c>
      <c r="T36" s="13" t="str">
        <f t="shared" si="6"/>
        <v/>
      </c>
      <c r="U36" s="13" t="str">
        <f t="shared" si="7"/>
        <v/>
      </c>
      <c r="V36" s="15"/>
      <c r="W36" s="15"/>
      <c r="AH36" s="55"/>
      <c r="AI36" s="56"/>
      <c r="AJ36" s="56"/>
    </row>
    <row r="37" spans="1:36" ht="21" customHeight="1">
      <c r="A37" s="9">
        <v>27</v>
      </c>
      <c r="B37" s="32">
        <v>39539</v>
      </c>
      <c r="C37" s="12">
        <f>IF(AND($E$5=""),"",IF(AND(C35=""),"",C35))</f>
        <v>9900</v>
      </c>
      <c r="D37" s="54">
        <f t="shared" si="24"/>
        <v>1188</v>
      </c>
      <c r="E37" s="12">
        <f t="shared" si="0"/>
        <v>990</v>
      </c>
      <c r="F37" s="12" t="str">
        <f t="shared" si="10"/>
        <v/>
      </c>
      <c r="G37" s="11">
        <f t="shared" si="11"/>
        <v>12078</v>
      </c>
      <c r="H37" s="12">
        <f>IF(AND($E$5=""),"",IF(AND(H35=""),"",H35))</f>
        <v>9870</v>
      </c>
      <c r="I37" s="54">
        <f t="shared" si="25"/>
        <v>1184</v>
      </c>
      <c r="J37" s="12">
        <f t="shared" si="1"/>
        <v>987</v>
      </c>
      <c r="K37" s="12" t="str">
        <f t="shared" si="14"/>
        <v/>
      </c>
      <c r="L37" s="53">
        <f t="shared" si="15"/>
        <v>12041</v>
      </c>
      <c r="M37" s="14">
        <f t="shared" si="2"/>
        <v>30</v>
      </c>
      <c r="N37" s="14">
        <f t="shared" si="2"/>
        <v>4</v>
      </c>
      <c r="O37" s="14">
        <f t="shared" si="2"/>
        <v>3</v>
      </c>
      <c r="P37" s="14" t="str">
        <f t="shared" si="2"/>
        <v/>
      </c>
      <c r="Q37" s="14">
        <f t="shared" si="3"/>
        <v>37</v>
      </c>
      <c r="R37" s="14">
        <f t="shared" si="4"/>
        <v>4</v>
      </c>
      <c r="S37" s="14">
        <f t="shared" si="5"/>
        <v>4</v>
      </c>
      <c r="T37" s="13">
        <f t="shared" si="6"/>
        <v>8</v>
      </c>
      <c r="U37" s="13">
        <f t="shared" si="7"/>
        <v>29</v>
      </c>
      <c r="V37" s="15"/>
      <c r="W37" s="15"/>
      <c r="AH37" s="55"/>
      <c r="AI37" s="56"/>
      <c r="AJ37" s="56"/>
    </row>
    <row r="38" spans="1:36" ht="21" customHeight="1">
      <c r="A38" s="9">
        <v>28</v>
      </c>
      <c r="B38" s="32">
        <v>39569</v>
      </c>
      <c r="C38" s="12">
        <f>IF(AND($E$5=""),"",IF(AND(C37=""),"",C37))</f>
        <v>9900</v>
      </c>
      <c r="D38" s="54">
        <f t="shared" si="24"/>
        <v>1188</v>
      </c>
      <c r="E38" s="12">
        <f t="shared" si="0"/>
        <v>990</v>
      </c>
      <c r="F38" s="12" t="str">
        <f t="shared" si="10"/>
        <v/>
      </c>
      <c r="G38" s="11">
        <f t="shared" si="11"/>
        <v>12078</v>
      </c>
      <c r="H38" s="12">
        <f>IF(AND($E$5=""),"",IF(AND(H37=""),"",H37))</f>
        <v>9870</v>
      </c>
      <c r="I38" s="54">
        <f t="shared" si="25"/>
        <v>1184</v>
      </c>
      <c r="J38" s="12">
        <f t="shared" si="1"/>
        <v>987</v>
      </c>
      <c r="K38" s="12" t="str">
        <f t="shared" si="14"/>
        <v/>
      </c>
      <c r="L38" s="53">
        <f t="shared" si="15"/>
        <v>12041</v>
      </c>
      <c r="M38" s="14">
        <f t="shared" si="2"/>
        <v>30</v>
      </c>
      <c r="N38" s="14">
        <f t="shared" si="2"/>
        <v>4</v>
      </c>
      <c r="O38" s="14">
        <f t="shared" si="2"/>
        <v>3</v>
      </c>
      <c r="P38" s="14" t="str">
        <f t="shared" si="2"/>
        <v/>
      </c>
      <c r="Q38" s="14">
        <f t="shared" si="3"/>
        <v>37</v>
      </c>
      <c r="R38" s="14">
        <f t="shared" si="4"/>
        <v>4</v>
      </c>
      <c r="S38" s="14">
        <f t="shared" si="5"/>
        <v>4</v>
      </c>
      <c r="T38" s="13">
        <f t="shared" si="6"/>
        <v>8</v>
      </c>
      <c r="U38" s="13">
        <f t="shared" si="7"/>
        <v>29</v>
      </c>
      <c r="V38" s="15"/>
      <c r="W38" s="15"/>
      <c r="AH38" s="55"/>
      <c r="AI38" s="56"/>
      <c r="AJ38" s="56"/>
    </row>
    <row r="39" spans="1:36" ht="21" customHeight="1">
      <c r="A39" s="9">
        <v>29</v>
      </c>
      <c r="B39" s="32">
        <v>39600</v>
      </c>
      <c r="C39" s="12">
        <f t="shared" ref="C39:C100" si="26">IF(AND($E$5=""),"",IF(AND(C38=""),"",C38))</f>
        <v>9900</v>
      </c>
      <c r="D39" s="54">
        <f t="shared" si="24"/>
        <v>1188</v>
      </c>
      <c r="E39" s="12">
        <f t="shared" si="0"/>
        <v>990</v>
      </c>
      <c r="F39" s="12" t="str">
        <f t="shared" si="10"/>
        <v/>
      </c>
      <c r="G39" s="11">
        <f t="shared" si="11"/>
        <v>12078</v>
      </c>
      <c r="H39" s="12">
        <f t="shared" ref="H39:H100" si="27">IF(AND($E$5=""),"",IF(AND(H38=""),"",H38))</f>
        <v>9870</v>
      </c>
      <c r="I39" s="54">
        <f t="shared" si="25"/>
        <v>1184</v>
      </c>
      <c r="J39" s="12">
        <f t="shared" si="1"/>
        <v>987</v>
      </c>
      <c r="K39" s="12" t="str">
        <f t="shared" si="14"/>
        <v/>
      </c>
      <c r="L39" s="53">
        <f t="shared" si="15"/>
        <v>12041</v>
      </c>
      <c r="M39" s="14">
        <f t="shared" si="2"/>
        <v>30</v>
      </c>
      <c r="N39" s="14">
        <f t="shared" si="2"/>
        <v>4</v>
      </c>
      <c r="O39" s="14">
        <f t="shared" si="2"/>
        <v>3</v>
      </c>
      <c r="P39" s="14" t="str">
        <f t="shared" si="2"/>
        <v/>
      </c>
      <c r="Q39" s="14">
        <f t="shared" si="3"/>
        <v>37</v>
      </c>
      <c r="R39" s="14">
        <f t="shared" si="4"/>
        <v>4</v>
      </c>
      <c r="S39" s="14">
        <f t="shared" si="5"/>
        <v>4</v>
      </c>
      <c r="T39" s="13">
        <f t="shared" si="6"/>
        <v>8</v>
      </c>
      <c r="U39" s="13">
        <f t="shared" si="7"/>
        <v>29</v>
      </c>
      <c r="V39" s="15"/>
      <c r="W39" s="15"/>
      <c r="AH39" s="55"/>
      <c r="AI39" s="56"/>
      <c r="AJ39" s="56"/>
    </row>
    <row r="40" spans="1:36" ht="21" customHeight="1">
      <c r="A40" s="9">
        <v>30</v>
      </c>
      <c r="B40" s="32">
        <v>39630</v>
      </c>
      <c r="C40" s="12">
        <f>IF(AND($E$5=""),"",IF(AND(C39=""),"",ROUNDUP(ROUND(C39*3%,0),-1)+C39))</f>
        <v>10200</v>
      </c>
      <c r="D40" s="54">
        <f>IF(AND($E$5=""),"",IF(AND(C40=""),"",ROUND((C40*16%),0)))</f>
        <v>1632</v>
      </c>
      <c r="E40" s="12">
        <f t="shared" si="0"/>
        <v>1020</v>
      </c>
      <c r="F40" s="12" t="str">
        <f t="shared" si="10"/>
        <v/>
      </c>
      <c r="G40" s="11">
        <f t="shared" si="11"/>
        <v>12852</v>
      </c>
      <c r="H40" s="12">
        <f>IF(AND($E$5=""),"",IF(AND(H39=""),"",ROUNDUP(ROUND(H39*3%,0),-1)+H39))</f>
        <v>10170</v>
      </c>
      <c r="I40" s="54">
        <f>IF(AND($E$5=""),"",IF(AND(H40=""),"",ROUND((H40*16%),0)))</f>
        <v>1627</v>
      </c>
      <c r="J40" s="12">
        <f t="shared" si="1"/>
        <v>1017</v>
      </c>
      <c r="K40" s="12" t="str">
        <f t="shared" si="14"/>
        <v/>
      </c>
      <c r="L40" s="53">
        <f t="shared" si="15"/>
        <v>12814</v>
      </c>
      <c r="M40" s="14">
        <f t="shared" si="2"/>
        <v>30</v>
      </c>
      <c r="N40" s="14">
        <f t="shared" si="2"/>
        <v>5</v>
      </c>
      <c r="O40" s="14">
        <f t="shared" si="2"/>
        <v>3</v>
      </c>
      <c r="P40" s="14" t="str">
        <f t="shared" si="2"/>
        <v/>
      </c>
      <c r="Q40" s="14">
        <f t="shared" si="3"/>
        <v>38</v>
      </c>
      <c r="R40" s="14">
        <f t="shared" si="4"/>
        <v>4</v>
      </c>
      <c r="S40" s="14">
        <f t="shared" si="5"/>
        <v>4</v>
      </c>
      <c r="T40" s="13">
        <f t="shared" si="6"/>
        <v>8</v>
      </c>
      <c r="U40" s="13">
        <f t="shared" si="7"/>
        <v>30</v>
      </c>
      <c r="V40" s="15"/>
      <c r="W40" s="15"/>
      <c r="AH40" s="55"/>
      <c r="AI40" s="56"/>
      <c r="AJ40" s="56"/>
    </row>
    <row r="41" spans="1:36" ht="21" customHeight="1">
      <c r="A41" s="9">
        <v>31</v>
      </c>
      <c r="B41" s="32">
        <v>39661</v>
      </c>
      <c r="C41" s="12">
        <f t="shared" si="26"/>
        <v>10200</v>
      </c>
      <c r="D41" s="54">
        <f t="shared" ref="D41:D45" si="28">IF(AND($E$5=""),"",IF(AND(C41=""),"",ROUND((C41*16%),0)))</f>
        <v>1632</v>
      </c>
      <c r="E41" s="12">
        <f t="shared" si="0"/>
        <v>1020</v>
      </c>
      <c r="F41" s="12" t="str">
        <f t="shared" si="10"/>
        <v/>
      </c>
      <c r="G41" s="11">
        <f t="shared" si="11"/>
        <v>12852</v>
      </c>
      <c r="H41" s="12">
        <f t="shared" si="27"/>
        <v>10170</v>
      </c>
      <c r="I41" s="54">
        <f t="shared" ref="I41:I45" si="29">IF(AND($E$5=""),"",IF(AND(H41=""),"",ROUND((H41*16%),0)))</f>
        <v>1627</v>
      </c>
      <c r="J41" s="12">
        <f t="shared" si="1"/>
        <v>1017</v>
      </c>
      <c r="K41" s="12" t="str">
        <f t="shared" si="14"/>
        <v/>
      </c>
      <c r="L41" s="53">
        <f t="shared" si="15"/>
        <v>12814</v>
      </c>
      <c r="M41" s="14">
        <f t="shared" si="2"/>
        <v>30</v>
      </c>
      <c r="N41" s="14">
        <f t="shared" si="2"/>
        <v>5</v>
      </c>
      <c r="O41" s="14">
        <f t="shared" si="2"/>
        <v>3</v>
      </c>
      <c r="P41" s="14" t="str">
        <f t="shared" si="2"/>
        <v/>
      </c>
      <c r="Q41" s="14">
        <f t="shared" si="3"/>
        <v>38</v>
      </c>
      <c r="R41" s="14">
        <f t="shared" si="4"/>
        <v>4</v>
      </c>
      <c r="S41" s="14">
        <f t="shared" si="5"/>
        <v>4</v>
      </c>
      <c r="T41" s="13">
        <f t="shared" si="6"/>
        <v>8</v>
      </c>
      <c r="U41" s="13">
        <f t="shared" si="7"/>
        <v>30</v>
      </c>
      <c r="V41" s="15"/>
      <c r="W41" s="15"/>
      <c r="AH41" s="55"/>
      <c r="AI41" s="56"/>
      <c r="AJ41" s="56"/>
    </row>
    <row r="42" spans="1:36" ht="21" customHeight="1">
      <c r="A42" s="9">
        <v>32</v>
      </c>
      <c r="B42" s="32">
        <v>39692</v>
      </c>
      <c r="C42" s="12">
        <f t="shared" si="26"/>
        <v>10200</v>
      </c>
      <c r="D42" s="54">
        <f t="shared" si="28"/>
        <v>1632</v>
      </c>
      <c r="E42" s="12">
        <f t="shared" si="0"/>
        <v>1020</v>
      </c>
      <c r="F42" s="12" t="str">
        <f t="shared" si="10"/>
        <v/>
      </c>
      <c r="G42" s="11">
        <f t="shared" si="11"/>
        <v>12852</v>
      </c>
      <c r="H42" s="12">
        <f t="shared" si="27"/>
        <v>10170</v>
      </c>
      <c r="I42" s="54">
        <f t="shared" si="29"/>
        <v>1627</v>
      </c>
      <c r="J42" s="12">
        <f t="shared" si="1"/>
        <v>1017</v>
      </c>
      <c r="K42" s="12" t="str">
        <f t="shared" si="14"/>
        <v/>
      </c>
      <c r="L42" s="53">
        <f t="shared" si="15"/>
        <v>12814</v>
      </c>
      <c r="M42" s="14">
        <f t="shared" si="2"/>
        <v>30</v>
      </c>
      <c r="N42" s="14">
        <f t="shared" si="2"/>
        <v>5</v>
      </c>
      <c r="O42" s="14">
        <f t="shared" si="2"/>
        <v>3</v>
      </c>
      <c r="P42" s="14" t="str">
        <f t="shared" si="2"/>
        <v/>
      </c>
      <c r="Q42" s="14">
        <f t="shared" si="3"/>
        <v>38</v>
      </c>
      <c r="R42" s="14">
        <f t="shared" si="4"/>
        <v>4</v>
      </c>
      <c r="S42" s="14">
        <f t="shared" si="5"/>
        <v>4</v>
      </c>
      <c r="T42" s="13">
        <f t="shared" si="6"/>
        <v>8</v>
      </c>
      <c r="U42" s="13">
        <f t="shared" si="7"/>
        <v>30</v>
      </c>
      <c r="V42" s="15"/>
      <c r="W42" s="15"/>
      <c r="AH42" s="55"/>
      <c r="AI42" s="56"/>
      <c r="AJ42" s="56"/>
    </row>
    <row r="43" spans="1:36" ht="21" customHeight="1">
      <c r="A43" s="9">
        <v>33</v>
      </c>
      <c r="B43" s="32">
        <v>39722</v>
      </c>
      <c r="C43" s="12">
        <f t="shared" si="26"/>
        <v>10200</v>
      </c>
      <c r="D43" s="54">
        <f t="shared" si="28"/>
        <v>1632</v>
      </c>
      <c r="E43" s="12">
        <f t="shared" si="0"/>
        <v>1020</v>
      </c>
      <c r="F43" s="12" t="str">
        <f t="shared" si="10"/>
        <v/>
      </c>
      <c r="G43" s="11">
        <f t="shared" si="11"/>
        <v>12852</v>
      </c>
      <c r="H43" s="12">
        <f t="shared" si="27"/>
        <v>10170</v>
      </c>
      <c r="I43" s="54">
        <f t="shared" si="29"/>
        <v>1627</v>
      </c>
      <c r="J43" s="12">
        <f t="shared" si="1"/>
        <v>1017</v>
      </c>
      <c r="K43" s="12" t="str">
        <f t="shared" si="14"/>
        <v/>
      </c>
      <c r="L43" s="53">
        <f t="shared" si="15"/>
        <v>12814</v>
      </c>
      <c r="M43" s="14">
        <f t="shared" si="2"/>
        <v>30</v>
      </c>
      <c r="N43" s="14">
        <f t="shared" si="2"/>
        <v>5</v>
      </c>
      <c r="O43" s="14">
        <f t="shared" si="2"/>
        <v>3</v>
      </c>
      <c r="P43" s="14" t="str">
        <f t="shared" si="2"/>
        <v/>
      </c>
      <c r="Q43" s="14">
        <f t="shared" si="3"/>
        <v>38</v>
      </c>
      <c r="R43" s="14">
        <f t="shared" si="4"/>
        <v>4</v>
      </c>
      <c r="S43" s="14">
        <f t="shared" si="5"/>
        <v>4</v>
      </c>
      <c r="T43" s="13">
        <f t="shared" si="6"/>
        <v>8</v>
      </c>
      <c r="U43" s="13">
        <f t="shared" si="7"/>
        <v>30</v>
      </c>
      <c r="V43" s="15"/>
      <c r="W43" s="15"/>
      <c r="AH43" s="55"/>
      <c r="AI43" s="56"/>
      <c r="AJ43" s="56"/>
    </row>
    <row r="44" spans="1:36" ht="21" customHeight="1">
      <c r="A44" s="9">
        <v>34</v>
      </c>
      <c r="B44" s="32">
        <v>39753</v>
      </c>
      <c r="C44" s="12">
        <f t="shared" si="26"/>
        <v>10200</v>
      </c>
      <c r="D44" s="54">
        <f t="shared" si="28"/>
        <v>1632</v>
      </c>
      <c r="E44" s="12">
        <f t="shared" si="0"/>
        <v>1020</v>
      </c>
      <c r="F44" s="12" t="str">
        <f t="shared" si="10"/>
        <v/>
      </c>
      <c r="G44" s="11">
        <f t="shared" si="11"/>
        <v>12852</v>
      </c>
      <c r="H44" s="12">
        <f t="shared" si="27"/>
        <v>10170</v>
      </c>
      <c r="I44" s="54">
        <f t="shared" si="29"/>
        <v>1627</v>
      </c>
      <c r="J44" s="12">
        <f t="shared" si="1"/>
        <v>1017</v>
      </c>
      <c r="K44" s="12" t="str">
        <f t="shared" si="14"/>
        <v/>
      </c>
      <c r="L44" s="53">
        <f t="shared" si="15"/>
        <v>12814</v>
      </c>
      <c r="M44" s="14">
        <f t="shared" si="2"/>
        <v>30</v>
      </c>
      <c r="N44" s="14">
        <f t="shared" si="2"/>
        <v>5</v>
      </c>
      <c r="O44" s="14">
        <f t="shared" si="2"/>
        <v>3</v>
      </c>
      <c r="P44" s="14" t="str">
        <f t="shared" si="2"/>
        <v/>
      </c>
      <c r="Q44" s="14">
        <f t="shared" si="3"/>
        <v>38</v>
      </c>
      <c r="R44" s="14">
        <f t="shared" si="4"/>
        <v>4</v>
      </c>
      <c r="S44" s="14">
        <f t="shared" si="5"/>
        <v>4</v>
      </c>
      <c r="T44" s="13">
        <f t="shared" si="6"/>
        <v>8</v>
      </c>
      <c r="U44" s="13">
        <f t="shared" si="7"/>
        <v>30</v>
      </c>
      <c r="V44" s="15"/>
      <c r="W44" s="15"/>
      <c r="AH44" s="55"/>
      <c r="AI44" s="56"/>
      <c r="AJ44" s="56"/>
    </row>
    <row r="45" spans="1:36" ht="21" customHeight="1">
      <c r="A45" s="9">
        <v>35</v>
      </c>
      <c r="B45" s="32">
        <v>39783</v>
      </c>
      <c r="C45" s="12">
        <f t="shared" si="26"/>
        <v>10200</v>
      </c>
      <c r="D45" s="54">
        <f t="shared" si="28"/>
        <v>1632</v>
      </c>
      <c r="E45" s="12">
        <f t="shared" si="0"/>
        <v>1020</v>
      </c>
      <c r="F45" s="12" t="str">
        <f t="shared" si="10"/>
        <v/>
      </c>
      <c r="G45" s="11">
        <f t="shared" si="11"/>
        <v>12852</v>
      </c>
      <c r="H45" s="12">
        <f t="shared" si="27"/>
        <v>10170</v>
      </c>
      <c r="I45" s="54">
        <f t="shared" si="29"/>
        <v>1627</v>
      </c>
      <c r="J45" s="12">
        <f t="shared" si="1"/>
        <v>1017</v>
      </c>
      <c r="K45" s="12" t="str">
        <f t="shared" si="14"/>
        <v/>
      </c>
      <c r="L45" s="53">
        <f t="shared" si="15"/>
        <v>12814</v>
      </c>
      <c r="M45" s="14">
        <f t="shared" si="2"/>
        <v>30</v>
      </c>
      <c r="N45" s="14">
        <f t="shared" si="2"/>
        <v>5</v>
      </c>
      <c r="O45" s="14">
        <f t="shared" si="2"/>
        <v>3</v>
      </c>
      <c r="P45" s="14" t="str">
        <f t="shared" si="2"/>
        <v/>
      </c>
      <c r="Q45" s="14">
        <f t="shared" si="3"/>
        <v>38</v>
      </c>
      <c r="R45" s="14">
        <f t="shared" si="4"/>
        <v>4</v>
      </c>
      <c r="S45" s="14">
        <f t="shared" si="5"/>
        <v>4</v>
      </c>
      <c r="T45" s="13">
        <f t="shared" si="6"/>
        <v>8</v>
      </c>
      <c r="U45" s="13">
        <f t="shared" si="7"/>
        <v>30</v>
      </c>
      <c r="V45" s="15"/>
      <c r="W45" s="15"/>
      <c r="AH45" s="55"/>
      <c r="AI45" s="56"/>
      <c r="AJ45" s="56"/>
    </row>
    <row r="46" spans="1:36" ht="21" customHeight="1">
      <c r="A46" s="9">
        <v>36</v>
      </c>
      <c r="B46" s="32">
        <v>39814</v>
      </c>
      <c r="C46" s="12">
        <f t="shared" si="26"/>
        <v>10200</v>
      </c>
      <c r="D46" s="54">
        <f>IF(AND($E$5=""),"",IF(AND(C46=""),"",ROUND((C46*22%),0)))</f>
        <v>2244</v>
      </c>
      <c r="E46" s="12">
        <f t="shared" si="0"/>
        <v>1020</v>
      </c>
      <c r="F46" s="12" t="str">
        <f t="shared" si="10"/>
        <v/>
      </c>
      <c r="G46" s="11">
        <f t="shared" si="11"/>
        <v>13464</v>
      </c>
      <c r="H46" s="12">
        <f t="shared" si="27"/>
        <v>10170</v>
      </c>
      <c r="I46" s="54">
        <f>IF(AND($E$5=""),"",IF(AND(H46=""),"",ROUND((H46*22%),0)))</f>
        <v>2237</v>
      </c>
      <c r="J46" s="12">
        <f t="shared" si="1"/>
        <v>1017</v>
      </c>
      <c r="K46" s="12" t="str">
        <f t="shared" si="14"/>
        <v/>
      </c>
      <c r="L46" s="53">
        <f t="shared" si="15"/>
        <v>13424</v>
      </c>
      <c r="M46" s="14">
        <f t="shared" si="2"/>
        <v>30</v>
      </c>
      <c r="N46" s="14">
        <f t="shared" si="2"/>
        <v>7</v>
      </c>
      <c r="O46" s="14">
        <f t="shared" si="2"/>
        <v>3</v>
      </c>
      <c r="P46" s="14" t="str">
        <f t="shared" si="2"/>
        <v/>
      </c>
      <c r="Q46" s="14">
        <f t="shared" si="3"/>
        <v>40</v>
      </c>
      <c r="R46" s="14">
        <f t="shared" si="4"/>
        <v>4</v>
      </c>
      <c r="S46" s="14">
        <f t="shared" si="5"/>
        <v>4</v>
      </c>
      <c r="T46" s="13">
        <f t="shared" si="6"/>
        <v>8</v>
      </c>
      <c r="U46" s="13">
        <f t="shared" si="7"/>
        <v>32</v>
      </c>
      <c r="V46" s="15"/>
      <c r="W46" s="15"/>
      <c r="AH46" s="55"/>
      <c r="AI46" s="56"/>
      <c r="AJ46" s="56"/>
    </row>
    <row r="47" spans="1:36" ht="21" customHeight="1">
      <c r="A47" s="9">
        <v>37</v>
      </c>
      <c r="B47" s="32">
        <v>39845</v>
      </c>
      <c r="C47" s="12">
        <f t="shared" si="26"/>
        <v>10200</v>
      </c>
      <c r="D47" s="54">
        <f t="shared" ref="D47:D52" si="30">IF(AND($E$5=""),"",IF(AND(C47=""),"",ROUND((C47*22%),0)))</f>
        <v>2244</v>
      </c>
      <c r="E47" s="12">
        <f t="shared" si="0"/>
        <v>1020</v>
      </c>
      <c r="F47" s="12" t="str">
        <f t="shared" si="10"/>
        <v/>
      </c>
      <c r="G47" s="11">
        <f t="shared" si="11"/>
        <v>13464</v>
      </c>
      <c r="H47" s="12">
        <f t="shared" si="27"/>
        <v>10170</v>
      </c>
      <c r="I47" s="54">
        <f t="shared" ref="I47:I52" si="31">IF(AND($E$5=""),"",IF(AND(H47=""),"",ROUND((H47*22%),0)))</f>
        <v>2237</v>
      </c>
      <c r="J47" s="12">
        <f t="shared" si="1"/>
        <v>1017</v>
      </c>
      <c r="K47" s="12" t="str">
        <f t="shared" si="14"/>
        <v/>
      </c>
      <c r="L47" s="53">
        <f t="shared" si="15"/>
        <v>13424</v>
      </c>
      <c r="M47" s="14">
        <f t="shared" si="2"/>
        <v>30</v>
      </c>
      <c r="N47" s="14">
        <f t="shared" si="2"/>
        <v>7</v>
      </c>
      <c r="O47" s="14">
        <f t="shared" si="2"/>
        <v>3</v>
      </c>
      <c r="P47" s="14" t="str">
        <f t="shared" si="2"/>
        <v/>
      </c>
      <c r="Q47" s="14">
        <f t="shared" si="3"/>
        <v>40</v>
      </c>
      <c r="R47" s="14">
        <f t="shared" si="4"/>
        <v>4</v>
      </c>
      <c r="S47" s="14">
        <f t="shared" si="5"/>
        <v>4</v>
      </c>
      <c r="T47" s="13">
        <f t="shared" si="6"/>
        <v>8</v>
      </c>
      <c r="U47" s="13">
        <f t="shared" si="7"/>
        <v>32</v>
      </c>
      <c r="V47" s="15"/>
      <c r="W47" s="15"/>
      <c r="AH47" s="55"/>
      <c r="AI47" s="56"/>
      <c r="AJ47" s="56"/>
    </row>
    <row r="48" spans="1:36" ht="21" customHeight="1">
      <c r="A48" s="9">
        <v>38</v>
      </c>
      <c r="B48" s="32">
        <v>39873</v>
      </c>
      <c r="C48" s="12">
        <f t="shared" si="26"/>
        <v>10200</v>
      </c>
      <c r="D48" s="54">
        <f t="shared" si="30"/>
        <v>2244</v>
      </c>
      <c r="E48" s="12">
        <f t="shared" si="0"/>
        <v>1020</v>
      </c>
      <c r="F48" s="12" t="str">
        <f t="shared" si="10"/>
        <v/>
      </c>
      <c r="G48" s="11">
        <f t="shared" si="11"/>
        <v>13464</v>
      </c>
      <c r="H48" s="12">
        <f t="shared" si="27"/>
        <v>10170</v>
      </c>
      <c r="I48" s="54">
        <f t="shared" si="31"/>
        <v>2237</v>
      </c>
      <c r="J48" s="12">
        <f t="shared" si="1"/>
        <v>1017</v>
      </c>
      <c r="K48" s="12" t="str">
        <f t="shared" si="14"/>
        <v/>
      </c>
      <c r="L48" s="53">
        <f t="shared" si="15"/>
        <v>13424</v>
      </c>
      <c r="M48" s="14">
        <f t="shared" si="2"/>
        <v>30</v>
      </c>
      <c r="N48" s="14">
        <f t="shared" si="2"/>
        <v>7</v>
      </c>
      <c r="O48" s="14">
        <f t="shared" si="2"/>
        <v>3</v>
      </c>
      <c r="P48" s="14" t="str">
        <f t="shared" si="2"/>
        <v/>
      </c>
      <c r="Q48" s="14">
        <f t="shared" si="3"/>
        <v>40</v>
      </c>
      <c r="R48" s="14">
        <f t="shared" si="4"/>
        <v>4</v>
      </c>
      <c r="S48" s="14">
        <f t="shared" si="5"/>
        <v>4</v>
      </c>
      <c r="T48" s="13">
        <f t="shared" si="6"/>
        <v>8</v>
      </c>
      <c r="U48" s="13">
        <f t="shared" si="7"/>
        <v>32</v>
      </c>
      <c r="V48" s="15"/>
      <c r="W48" s="15"/>
      <c r="AH48" s="55"/>
      <c r="AI48" s="56"/>
      <c r="AJ48" s="56"/>
    </row>
    <row r="49" spans="1:36" ht="21" customHeight="1">
      <c r="A49" s="9">
        <v>39</v>
      </c>
      <c r="B49" s="32" t="s">
        <v>40</v>
      </c>
      <c r="C49" s="10"/>
      <c r="D49" s="54" t="str">
        <f t="shared" si="30"/>
        <v/>
      </c>
      <c r="E49" s="12" t="str">
        <f t="shared" si="0"/>
        <v/>
      </c>
      <c r="F49" s="12" t="str">
        <f t="shared" si="10"/>
        <v/>
      </c>
      <c r="G49" s="11" t="str">
        <f t="shared" si="11"/>
        <v/>
      </c>
      <c r="H49" s="10"/>
      <c r="I49" s="54" t="str">
        <f t="shared" si="31"/>
        <v/>
      </c>
      <c r="J49" s="12" t="str">
        <f t="shared" si="1"/>
        <v/>
      </c>
      <c r="K49" s="12" t="str">
        <f t="shared" si="14"/>
        <v/>
      </c>
      <c r="L49" s="53" t="str">
        <f t="shared" si="15"/>
        <v/>
      </c>
      <c r="M49" s="14" t="str">
        <f t="shared" si="2"/>
        <v/>
      </c>
      <c r="N49" s="14" t="str">
        <f t="shared" si="2"/>
        <v/>
      </c>
      <c r="O49" s="14" t="str">
        <f t="shared" si="2"/>
        <v/>
      </c>
      <c r="P49" s="14" t="str">
        <f t="shared" si="2"/>
        <v/>
      </c>
      <c r="Q49" s="14" t="str">
        <f t="shared" si="3"/>
        <v/>
      </c>
      <c r="R49" s="14" t="str">
        <f t="shared" si="4"/>
        <v/>
      </c>
      <c r="S49" s="14" t="str">
        <f t="shared" si="5"/>
        <v/>
      </c>
      <c r="T49" s="13" t="str">
        <f t="shared" si="6"/>
        <v/>
      </c>
      <c r="U49" s="13" t="str">
        <f t="shared" si="7"/>
        <v/>
      </c>
      <c r="V49" s="15"/>
      <c r="W49" s="15"/>
      <c r="AH49" s="55"/>
      <c r="AI49" s="56"/>
      <c r="AJ49" s="56"/>
    </row>
    <row r="50" spans="1:36" ht="21" customHeight="1">
      <c r="A50" s="9">
        <v>40</v>
      </c>
      <c r="B50" s="32">
        <v>39904</v>
      </c>
      <c r="C50" s="12">
        <f>IF(AND($E$5=""),"",IF(AND(C48=""),"",C48))</f>
        <v>10200</v>
      </c>
      <c r="D50" s="54">
        <f t="shared" si="30"/>
        <v>2244</v>
      </c>
      <c r="E50" s="12">
        <f t="shared" si="0"/>
        <v>1020</v>
      </c>
      <c r="F50" s="12" t="str">
        <f t="shared" si="10"/>
        <v/>
      </c>
      <c r="G50" s="11">
        <f t="shared" si="11"/>
        <v>13464</v>
      </c>
      <c r="H50" s="12">
        <f>IF(AND($E$5=""),"",IF(AND(H48=""),"",H48))</f>
        <v>10170</v>
      </c>
      <c r="I50" s="54">
        <f t="shared" si="31"/>
        <v>2237</v>
      </c>
      <c r="J50" s="12">
        <f t="shared" si="1"/>
        <v>1017</v>
      </c>
      <c r="K50" s="12" t="str">
        <f t="shared" si="14"/>
        <v/>
      </c>
      <c r="L50" s="53">
        <f t="shared" si="15"/>
        <v>13424</v>
      </c>
      <c r="M50" s="14">
        <f t="shared" si="2"/>
        <v>30</v>
      </c>
      <c r="N50" s="14">
        <f t="shared" si="2"/>
        <v>7</v>
      </c>
      <c r="O50" s="14">
        <f t="shared" si="2"/>
        <v>3</v>
      </c>
      <c r="P50" s="14" t="str">
        <f t="shared" si="2"/>
        <v/>
      </c>
      <c r="Q50" s="14">
        <f t="shared" si="3"/>
        <v>40</v>
      </c>
      <c r="R50" s="14">
        <f t="shared" si="4"/>
        <v>4</v>
      </c>
      <c r="S50" s="14">
        <f t="shared" si="5"/>
        <v>4</v>
      </c>
      <c r="T50" s="13">
        <f t="shared" si="6"/>
        <v>8</v>
      </c>
      <c r="U50" s="13">
        <f t="shared" si="7"/>
        <v>32</v>
      </c>
      <c r="V50" s="15"/>
      <c r="W50" s="15"/>
      <c r="AH50" s="55"/>
      <c r="AI50" s="56"/>
      <c r="AJ50" s="56"/>
    </row>
    <row r="51" spans="1:36" ht="21" customHeight="1">
      <c r="A51" s="9">
        <v>41</v>
      </c>
      <c r="B51" s="32">
        <v>39934</v>
      </c>
      <c r="C51" s="12">
        <f t="shared" si="26"/>
        <v>10200</v>
      </c>
      <c r="D51" s="54">
        <f t="shared" si="30"/>
        <v>2244</v>
      </c>
      <c r="E51" s="12">
        <f t="shared" si="0"/>
        <v>1020</v>
      </c>
      <c r="F51" s="12" t="str">
        <f t="shared" si="10"/>
        <v/>
      </c>
      <c r="G51" s="11">
        <f t="shared" si="11"/>
        <v>13464</v>
      </c>
      <c r="H51" s="12">
        <f t="shared" si="27"/>
        <v>10170</v>
      </c>
      <c r="I51" s="54">
        <f t="shared" si="31"/>
        <v>2237</v>
      </c>
      <c r="J51" s="12">
        <f t="shared" si="1"/>
        <v>1017</v>
      </c>
      <c r="K51" s="12" t="str">
        <f t="shared" si="14"/>
        <v/>
      </c>
      <c r="L51" s="53">
        <f t="shared" si="15"/>
        <v>13424</v>
      </c>
      <c r="M51" s="14">
        <f t="shared" si="2"/>
        <v>30</v>
      </c>
      <c r="N51" s="14">
        <f t="shared" si="2"/>
        <v>7</v>
      </c>
      <c r="O51" s="14">
        <f t="shared" si="2"/>
        <v>3</v>
      </c>
      <c r="P51" s="14" t="str">
        <f t="shared" si="2"/>
        <v/>
      </c>
      <c r="Q51" s="14">
        <f t="shared" si="3"/>
        <v>40</v>
      </c>
      <c r="R51" s="14">
        <f t="shared" si="4"/>
        <v>4</v>
      </c>
      <c r="S51" s="14">
        <f t="shared" si="5"/>
        <v>4</v>
      </c>
      <c r="T51" s="13">
        <f t="shared" si="6"/>
        <v>8</v>
      </c>
      <c r="U51" s="13">
        <f t="shared" si="7"/>
        <v>32</v>
      </c>
      <c r="V51" s="15"/>
      <c r="W51" s="15"/>
      <c r="AH51" s="55"/>
      <c r="AI51" s="56"/>
      <c r="AJ51" s="56"/>
    </row>
    <row r="52" spans="1:36" ht="21" customHeight="1">
      <c r="A52" s="9">
        <v>42</v>
      </c>
      <c r="B52" s="32">
        <v>39965</v>
      </c>
      <c r="C52" s="12">
        <f t="shared" si="26"/>
        <v>10200</v>
      </c>
      <c r="D52" s="54">
        <f t="shared" si="30"/>
        <v>2244</v>
      </c>
      <c r="E52" s="12">
        <f t="shared" si="0"/>
        <v>1020</v>
      </c>
      <c r="F52" s="12" t="str">
        <f t="shared" si="10"/>
        <v/>
      </c>
      <c r="G52" s="11">
        <f t="shared" si="11"/>
        <v>13464</v>
      </c>
      <c r="H52" s="12">
        <f t="shared" si="27"/>
        <v>10170</v>
      </c>
      <c r="I52" s="54">
        <f t="shared" si="31"/>
        <v>2237</v>
      </c>
      <c r="J52" s="12">
        <f t="shared" si="1"/>
        <v>1017</v>
      </c>
      <c r="K52" s="12" t="str">
        <f t="shared" si="14"/>
        <v/>
      </c>
      <c r="L52" s="53">
        <f t="shared" si="15"/>
        <v>13424</v>
      </c>
      <c r="M52" s="14">
        <f t="shared" si="2"/>
        <v>30</v>
      </c>
      <c r="N52" s="14">
        <f t="shared" si="2"/>
        <v>7</v>
      </c>
      <c r="O52" s="14">
        <f t="shared" si="2"/>
        <v>3</v>
      </c>
      <c r="P52" s="14" t="str">
        <f t="shared" si="2"/>
        <v/>
      </c>
      <c r="Q52" s="14">
        <f t="shared" si="3"/>
        <v>40</v>
      </c>
      <c r="R52" s="14">
        <f t="shared" si="4"/>
        <v>4</v>
      </c>
      <c r="S52" s="14">
        <f t="shared" si="5"/>
        <v>4</v>
      </c>
      <c r="T52" s="13">
        <f t="shared" si="6"/>
        <v>8</v>
      </c>
      <c r="U52" s="13">
        <f t="shared" si="7"/>
        <v>32</v>
      </c>
      <c r="V52" s="15"/>
      <c r="W52" s="15"/>
      <c r="AH52" s="55"/>
      <c r="AI52" s="56"/>
      <c r="AJ52" s="56"/>
    </row>
    <row r="53" spans="1:36" ht="21" customHeight="1">
      <c r="A53" s="9">
        <v>43</v>
      </c>
      <c r="B53" s="32">
        <v>39995</v>
      </c>
      <c r="C53" s="12">
        <f>IF(AND($E$5=""),"",IF(AND(C52=""),"",ROUNDUP(ROUND(C52*3%,0),-1)+C52))</f>
        <v>10510</v>
      </c>
      <c r="D53" s="54">
        <f>IF(AND($E$5=""),"",IF(AND(C53=""),"",ROUND((C53*27%),0)))</f>
        <v>2838</v>
      </c>
      <c r="E53" s="12">
        <f t="shared" si="0"/>
        <v>1051</v>
      </c>
      <c r="F53" s="12" t="str">
        <f t="shared" si="10"/>
        <v/>
      </c>
      <c r="G53" s="11">
        <f t="shared" si="11"/>
        <v>14399</v>
      </c>
      <c r="H53" s="12">
        <f>IF(AND($E$5=""),"",IF(AND(H52=""),"",ROUNDUP(ROUND(H52*3%,0),-1)+H52))</f>
        <v>10480</v>
      </c>
      <c r="I53" s="54">
        <f>IF(AND($E$5=""),"",IF(AND(H53=""),"",ROUND((H53*27%),0)))</f>
        <v>2830</v>
      </c>
      <c r="J53" s="12">
        <f t="shared" si="1"/>
        <v>1048</v>
      </c>
      <c r="K53" s="12" t="str">
        <f t="shared" si="14"/>
        <v/>
      </c>
      <c r="L53" s="53">
        <f t="shared" si="15"/>
        <v>14358</v>
      </c>
      <c r="M53" s="14">
        <f t="shared" si="2"/>
        <v>30</v>
      </c>
      <c r="N53" s="14">
        <f t="shared" si="2"/>
        <v>8</v>
      </c>
      <c r="O53" s="14">
        <f t="shared" si="2"/>
        <v>3</v>
      </c>
      <c r="P53" s="14" t="str">
        <f t="shared" si="2"/>
        <v/>
      </c>
      <c r="Q53" s="14">
        <f t="shared" si="3"/>
        <v>41</v>
      </c>
      <c r="R53" s="14">
        <f t="shared" si="4"/>
        <v>4</v>
      </c>
      <c r="S53" s="14">
        <f t="shared" si="5"/>
        <v>4</v>
      </c>
      <c r="T53" s="13">
        <f t="shared" si="6"/>
        <v>8</v>
      </c>
      <c r="U53" s="13">
        <f t="shared" si="7"/>
        <v>33</v>
      </c>
      <c r="V53" s="15"/>
      <c r="W53" s="15"/>
      <c r="AH53" s="55"/>
      <c r="AI53" s="56"/>
      <c r="AJ53" s="56"/>
    </row>
    <row r="54" spans="1:36" ht="21" customHeight="1">
      <c r="A54" s="9">
        <v>44</v>
      </c>
      <c r="B54" s="32">
        <v>40026</v>
      </c>
      <c r="C54" s="12">
        <f t="shared" si="26"/>
        <v>10510</v>
      </c>
      <c r="D54" s="54">
        <f t="shared" ref="D54:D58" si="32">IF(AND($E$5=""),"",IF(AND(C54=""),"",ROUND((C54*27%),0)))</f>
        <v>2838</v>
      </c>
      <c r="E54" s="12">
        <f t="shared" si="0"/>
        <v>1051</v>
      </c>
      <c r="F54" s="12" t="str">
        <f t="shared" si="10"/>
        <v/>
      </c>
      <c r="G54" s="11">
        <f t="shared" si="11"/>
        <v>14399</v>
      </c>
      <c r="H54" s="12">
        <f t="shared" si="27"/>
        <v>10480</v>
      </c>
      <c r="I54" s="54">
        <f t="shared" ref="I54:I58" si="33">IF(AND($E$5=""),"",IF(AND(H54=""),"",ROUND((H54*27%),0)))</f>
        <v>2830</v>
      </c>
      <c r="J54" s="12">
        <f t="shared" si="1"/>
        <v>1048</v>
      </c>
      <c r="K54" s="12" t="str">
        <f t="shared" si="14"/>
        <v/>
      </c>
      <c r="L54" s="53">
        <f t="shared" si="15"/>
        <v>14358</v>
      </c>
      <c r="M54" s="14">
        <f t="shared" si="2"/>
        <v>30</v>
      </c>
      <c r="N54" s="14">
        <f t="shared" si="2"/>
        <v>8</v>
      </c>
      <c r="O54" s="14">
        <f t="shared" si="2"/>
        <v>3</v>
      </c>
      <c r="P54" s="14" t="str">
        <f t="shared" si="2"/>
        <v/>
      </c>
      <c r="Q54" s="14">
        <f t="shared" si="3"/>
        <v>41</v>
      </c>
      <c r="R54" s="14">
        <f t="shared" si="4"/>
        <v>4</v>
      </c>
      <c r="S54" s="14">
        <f t="shared" si="5"/>
        <v>4</v>
      </c>
      <c r="T54" s="13">
        <f t="shared" si="6"/>
        <v>8</v>
      </c>
      <c r="U54" s="13">
        <f t="shared" si="7"/>
        <v>33</v>
      </c>
      <c r="V54" s="15"/>
      <c r="W54" s="15"/>
      <c r="AH54" s="55"/>
      <c r="AI54" s="56"/>
      <c r="AJ54" s="56"/>
    </row>
    <row r="55" spans="1:36" ht="21" customHeight="1">
      <c r="A55" s="9">
        <v>45</v>
      </c>
      <c r="B55" s="32">
        <v>40057</v>
      </c>
      <c r="C55" s="12">
        <f t="shared" si="26"/>
        <v>10510</v>
      </c>
      <c r="D55" s="54">
        <f t="shared" si="32"/>
        <v>2838</v>
      </c>
      <c r="E55" s="12">
        <f t="shared" si="0"/>
        <v>1051</v>
      </c>
      <c r="F55" s="12" t="str">
        <f t="shared" si="10"/>
        <v/>
      </c>
      <c r="G55" s="11">
        <f t="shared" si="11"/>
        <v>14399</v>
      </c>
      <c r="H55" s="12">
        <f t="shared" si="27"/>
        <v>10480</v>
      </c>
      <c r="I55" s="54">
        <f t="shared" si="33"/>
        <v>2830</v>
      </c>
      <c r="J55" s="12">
        <f t="shared" si="1"/>
        <v>1048</v>
      </c>
      <c r="K55" s="12" t="str">
        <f t="shared" si="14"/>
        <v/>
      </c>
      <c r="L55" s="53">
        <f t="shared" si="15"/>
        <v>14358</v>
      </c>
      <c r="M55" s="14">
        <f t="shared" si="2"/>
        <v>30</v>
      </c>
      <c r="N55" s="14">
        <f t="shared" si="2"/>
        <v>8</v>
      </c>
      <c r="O55" s="14">
        <f t="shared" si="2"/>
        <v>3</v>
      </c>
      <c r="P55" s="14" t="str">
        <f t="shared" si="2"/>
        <v/>
      </c>
      <c r="Q55" s="14">
        <f t="shared" si="3"/>
        <v>41</v>
      </c>
      <c r="R55" s="14">
        <f t="shared" si="4"/>
        <v>4</v>
      </c>
      <c r="S55" s="14">
        <f t="shared" si="5"/>
        <v>4</v>
      </c>
      <c r="T55" s="13">
        <f t="shared" si="6"/>
        <v>8</v>
      </c>
      <c r="U55" s="13">
        <f t="shared" si="7"/>
        <v>33</v>
      </c>
      <c r="V55" s="15"/>
      <c r="W55" s="15"/>
      <c r="AH55" s="55"/>
      <c r="AI55" s="56"/>
      <c r="AJ55" s="56"/>
    </row>
    <row r="56" spans="1:36" ht="21" customHeight="1">
      <c r="A56" s="9">
        <v>46</v>
      </c>
      <c r="B56" s="32">
        <v>40087</v>
      </c>
      <c r="C56" s="12">
        <f t="shared" si="26"/>
        <v>10510</v>
      </c>
      <c r="D56" s="54">
        <f t="shared" si="32"/>
        <v>2838</v>
      </c>
      <c r="E56" s="12">
        <f t="shared" si="0"/>
        <v>1051</v>
      </c>
      <c r="F56" s="12" t="str">
        <f t="shared" si="10"/>
        <v/>
      </c>
      <c r="G56" s="11">
        <f t="shared" si="11"/>
        <v>14399</v>
      </c>
      <c r="H56" s="12">
        <f t="shared" si="27"/>
        <v>10480</v>
      </c>
      <c r="I56" s="54">
        <f t="shared" si="33"/>
        <v>2830</v>
      </c>
      <c r="J56" s="12">
        <f t="shared" si="1"/>
        <v>1048</v>
      </c>
      <c r="K56" s="12" t="str">
        <f t="shared" si="14"/>
        <v/>
      </c>
      <c r="L56" s="53">
        <f t="shared" si="15"/>
        <v>14358</v>
      </c>
      <c r="M56" s="14">
        <f t="shared" si="2"/>
        <v>30</v>
      </c>
      <c r="N56" s="14">
        <f t="shared" si="2"/>
        <v>8</v>
      </c>
      <c r="O56" s="14">
        <f t="shared" si="2"/>
        <v>3</v>
      </c>
      <c r="P56" s="14" t="str">
        <f t="shared" si="2"/>
        <v/>
      </c>
      <c r="Q56" s="14">
        <f t="shared" si="3"/>
        <v>41</v>
      </c>
      <c r="R56" s="14">
        <f t="shared" si="4"/>
        <v>4</v>
      </c>
      <c r="S56" s="14">
        <f t="shared" si="5"/>
        <v>4</v>
      </c>
      <c r="T56" s="13">
        <f t="shared" si="6"/>
        <v>8</v>
      </c>
      <c r="U56" s="13">
        <f t="shared" si="7"/>
        <v>33</v>
      </c>
      <c r="V56" s="15"/>
      <c r="W56" s="15"/>
      <c r="AH56" s="55"/>
      <c r="AI56" s="56"/>
      <c r="AJ56" s="56"/>
    </row>
    <row r="57" spans="1:36" ht="21" customHeight="1">
      <c r="A57" s="9">
        <v>47</v>
      </c>
      <c r="B57" s="32">
        <v>40118</v>
      </c>
      <c r="C57" s="12">
        <f t="shared" si="26"/>
        <v>10510</v>
      </c>
      <c r="D57" s="54">
        <f t="shared" si="32"/>
        <v>2838</v>
      </c>
      <c r="E57" s="12">
        <f t="shared" si="0"/>
        <v>1051</v>
      </c>
      <c r="F57" s="12" t="str">
        <f t="shared" si="10"/>
        <v/>
      </c>
      <c r="G57" s="11">
        <f t="shared" si="11"/>
        <v>14399</v>
      </c>
      <c r="H57" s="12">
        <f t="shared" si="27"/>
        <v>10480</v>
      </c>
      <c r="I57" s="54">
        <f t="shared" si="33"/>
        <v>2830</v>
      </c>
      <c r="J57" s="12">
        <f t="shared" si="1"/>
        <v>1048</v>
      </c>
      <c r="K57" s="12" t="str">
        <f t="shared" si="14"/>
        <v/>
      </c>
      <c r="L57" s="53">
        <f t="shared" si="15"/>
        <v>14358</v>
      </c>
      <c r="M57" s="14">
        <f t="shared" si="2"/>
        <v>30</v>
      </c>
      <c r="N57" s="14">
        <f t="shared" si="2"/>
        <v>8</v>
      </c>
      <c r="O57" s="14">
        <f t="shared" si="2"/>
        <v>3</v>
      </c>
      <c r="P57" s="14" t="str">
        <f t="shared" si="2"/>
        <v/>
      </c>
      <c r="Q57" s="14">
        <f t="shared" si="3"/>
        <v>41</v>
      </c>
      <c r="R57" s="14">
        <f t="shared" si="4"/>
        <v>4</v>
      </c>
      <c r="S57" s="14">
        <f t="shared" si="5"/>
        <v>4</v>
      </c>
      <c r="T57" s="13">
        <f t="shared" si="6"/>
        <v>8</v>
      </c>
      <c r="U57" s="13">
        <f t="shared" si="7"/>
        <v>33</v>
      </c>
      <c r="V57" s="15"/>
      <c r="W57" s="15"/>
      <c r="AH57" s="55"/>
      <c r="AI57" s="56"/>
      <c r="AJ57" s="56"/>
    </row>
    <row r="58" spans="1:36" ht="21" customHeight="1">
      <c r="A58" s="9">
        <v>48</v>
      </c>
      <c r="B58" s="32">
        <v>40148</v>
      </c>
      <c r="C58" s="12">
        <f t="shared" si="26"/>
        <v>10510</v>
      </c>
      <c r="D58" s="54">
        <f t="shared" si="32"/>
        <v>2838</v>
      </c>
      <c r="E58" s="12">
        <f t="shared" si="0"/>
        <v>1051</v>
      </c>
      <c r="F58" s="12" t="str">
        <f t="shared" si="10"/>
        <v/>
      </c>
      <c r="G58" s="11">
        <f t="shared" si="11"/>
        <v>14399</v>
      </c>
      <c r="H58" s="12">
        <f t="shared" si="27"/>
        <v>10480</v>
      </c>
      <c r="I58" s="54">
        <f t="shared" si="33"/>
        <v>2830</v>
      </c>
      <c r="J58" s="12">
        <f t="shared" si="1"/>
        <v>1048</v>
      </c>
      <c r="K58" s="12" t="str">
        <f t="shared" si="14"/>
        <v/>
      </c>
      <c r="L58" s="53">
        <f t="shared" si="15"/>
        <v>14358</v>
      </c>
      <c r="M58" s="14">
        <f t="shared" si="2"/>
        <v>30</v>
      </c>
      <c r="N58" s="14">
        <f t="shared" si="2"/>
        <v>8</v>
      </c>
      <c r="O58" s="14">
        <f t="shared" si="2"/>
        <v>3</v>
      </c>
      <c r="P58" s="14" t="str">
        <f t="shared" si="2"/>
        <v/>
      </c>
      <c r="Q58" s="14">
        <f t="shared" si="3"/>
        <v>41</v>
      </c>
      <c r="R58" s="14">
        <f t="shared" si="4"/>
        <v>4</v>
      </c>
      <c r="S58" s="14">
        <f t="shared" si="5"/>
        <v>4</v>
      </c>
      <c r="T58" s="13">
        <f t="shared" si="6"/>
        <v>8</v>
      </c>
      <c r="U58" s="13">
        <f t="shared" si="7"/>
        <v>33</v>
      </c>
      <c r="V58" s="15"/>
      <c r="W58" s="15"/>
      <c r="AH58" s="55"/>
      <c r="AI58" s="56"/>
      <c r="AJ58" s="56"/>
    </row>
    <row r="59" spans="1:36" ht="21" customHeight="1">
      <c r="A59" s="9">
        <v>49</v>
      </c>
      <c r="B59" s="32">
        <v>40179</v>
      </c>
      <c r="C59" s="12">
        <f t="shared" si="26"/>
        <v>10510</v>
      </c>
      <c r="D59" s="54">
        <f>IF(AND($E$5=""),"",IF(AND(C59=""),"",ROUND((C59*35%),0)))</f>
        <v>3679</v>
      </c>
      <c r="E59" s="12">
        <f t="shared" si="0"/>
        <v>1051</v>
      </c>
      <c r="F59" s="12" t="str">
        <f t="shared" si="10"/>
        <v/>
      </c>
      <c r="G59" s="11">
        <f t="shared" si="11"/>
        <v>15240</v>
      </c>
      <c r="H59" s="12">
        <f t="shared" si="27"/>
        <v>10480</v>
      </c>
      <c r="I59" s="54">
        <f>IF(AND($E$5=""),"",IF(AND(H59=""),"",ROUND((H59*35%),0)))</f>
        <v>3668</v>
      </c>
      <c r="J59" s="12">
        <f t="shared" si="1"/>
        <v>1048</v>
      </c>
      <c r="K59" s="12" t="str">
        <f t="shared" si="14"/>
        <v/>
      </c>
      <c r="L59" s="53">
        <f t="shared" si="15"/>
        <v>15196</v>
      </c>
      <c r="M59" s="14">
        <f t="shared" si="2"/>
        <v>30</v>
      </c>
      <c r="N59" s="14">
        <f t="shared" si="2"/>
        <v>11</v>
      </c>
      <c r="O59" s="14">
        <f t="shared" si="2"/>
        <v>3</v>
      </c>
      <c r="P59" s="14" t="str">
        <f t="shared" si="2"/>
        <v/>
      </c>
      <c r="Q59" s="14">
        <f t="shared" si="3"/>
        <v>44</v>
      </c>
      <c r="R59" s="14">
        <f t="shared" si="4"/>
        <v>4</v>
      </c>
      <c r="S59" s="14">
        <f t="shared" si="5"/>
        <v>4</v>
      </c>
      <c r="T59" s="13">
        <f t="shared" si="6"/>
        <v>8</v>
      </c>
      <c r="U59" s="13">
        <f t="shared" si="7"/>
        <v>36</v>
      </c>
      <c r="V59" s="15"/>
      <c r="W59" s="15"/>
      <c r="AH59" s="55"/>
      <c r="AI59" s="56"/>
      <c r="AJ59" s="56"/>
    </row>
    <row r="60" spans="1:36" ht="21" customHeight="1">
      <c r="A60" s="9">
        <v>50</v>
      </c>
      <c r="B60" s="32">
        <v>40210</v>
      </c>
      <c r="C60" s="12">
        <f t="shared" si="26"/>
        <v>10510</v>
      </c>
      <c r="D60" s="54">
        <f t="shared" ref="D60:D65" si="34">IF(AND($E$5=""),"",IF(AND(C60=""),"",ROUND((C60*35%),0)))</f>
        <v>3679</v>
      </c>
      <c r="E60" s="12">
        <f t="shared" si="0"/>
        <v>1051</v>
      </c>
      <c r="F60" s="12" t="str">
        <f t="shared" si="10"/>
        <v/>
      </c>
      <c r="G60" s="11">
        <f t="shared" si="11"/>
        <v>15240</v>
      </c>
      <c r="H60" s="12">
        <f t="shared" si="27"/>
        <v>10480</v>
      </c>
      <c r="I60" s="54">
        <f t="shared" ref="I60:I65" si="35">IF(AND($E$5=""),"",IF(AND(H60=""),"",ROUND((H60*35%),0)))</f>
        <v>3668</v>
      </c>
      <c r="J60" s="12">
        <f t="shared" si="1"/>
        <v>1048</v>
      </c>
      <c r="K60" s="12" t="str">
        <f t="shared" si="14"/>
        <v/>
      </c>
      <c r="L60" s="53">
        <f t="shared" si="15"/>
        <v>15196</v>
      </c>
      <c r="M60" s="14">
        <f t="shared" si="2"/>
        <v>30</v>
      </c>
      <c r="N60" s="14">
        <f t="shared" si="2"/>
        <v>11</v>
      </c>
      <c r="O60" s="14">
        <f t="shared" si="2"/>
        <v>3</v>
      </c>
      <c r="P60" s="14" t="str">
        <f t="shared" si="2"/>
        <v/>
      </c>
      <c r="Q60" s="14">
        <f t="shared" si="3"/>
        <v>44</v>
      </c>
      <c r="R60" s="14">
        <f t="shared" si="4"/>
        <v>4</v>
      </c>
      <c r="S60" s="14">
        <f t="shared" si="5"/>
        <v>4</v>
      </c>
      <c r="T60" s="13">
        <f t="shared" si="6"/>
        <v>8</v>
      </c>
      <c r="U60" s="13">
        <f t="shared" si="7"/>
        <v>36</v>
      </c>
      <c r="V60" s="15"/>
      <c r="W60" s="15"/>
      <c r="AH60" s="55"/>
      <c r="AI60" s="56"/>
      <c r="AJ60" s="56"/>
    </row>
    <row r="61" spans="1:36" ht="21" customHeight="1">
      <c r="A61" s="9">
        <v>51</v>
      </c>
      <c r="B61" s="32">
        <v>40238</v>
      </c>
      <c r="C61" s="12">
        <f t="shared" si="26"/>
        <v>10510</v>
      </c>
      <c r="D61" s="54">
        <f t="shared" si="34"/>
        <v>3679</v>
      </c>
      <c r="E61" s="12">
        <f t="shared" si="0"/>
        <v>1051</v>
      </c>
      <c r="F61" s="12" t="str">
        <f t="shared" si="10"/>
        <v/>
      </c>
      <c r="G61" s="11">
        <f t="shared" si="11"/>
        <v>15240</v>
      </c>
      <c r="H61" s="12">
        <f t="shared" si="27"/>
        <v>10480</v>
      </c>
      <c r="I61" s="54">
        <f t="shared" si="35"/>
        <v>3668</v>
      </c>
      <c r="J61" s="12">
        <f t="shared" si="1"/>
        <v>1048</v>
      </c>
      <c r="K61" s="12" t="str">
        <f t="shared" si="14"/>
        <v/>
      </c>
      <c r="L61" s="53">
        <f t="shared" si="15"/>
        <v>15196</v>
      </c>
      <c r="M61" s="14">
        <f t="shared" si="2"/>
        <v>30</v>
      </c>
      <c r="N61" s="14">
        <f t="shared" si="2"/>
        <v>11</v>
      </c>
      <c r="O61" s="14">
        <f t="shared" si="2"/>
        <v>3</v>
      </c>
      <c r="P61" s="14" t="str">
        <f t="shared" si="2"/>
        <v/>
      </c>
      <c r="Q61" s="14">
        <f t="shared" si="3"/>
        <v>44</v>
      </c>
      <c r="R61" s="14">
        <f t="shared" si="4"/>
        <v>4</v>
      </c>
      <c r="S61" s="14">
        <f t="shared" si="5"/>
        <v>4</v>
      </c>
      <c r="T61" s="13">
        <f t="shared" si="6"/>
        <v>8</v>
      </c>
      <c r="U61" s="13">
        <f t="shared" si="7"/>
        <v>36</v>
      </c>
      <c r="V61" s="15"/>
      <c r="W61" s="15"/>
      <c r="AH61" s="55"/>
      <c r="AI61" s="56"/>
      <c r="AJ61" s="56"/>
    </row>
    <row r="62" spans="1:36" ht="21" customHeight="1">
      <c r="A62" s="9">
        <v>52</v>
      </c>
      <c r="B62" s="32" t="s">
        <v>40</v>
      </c>
      <c r="C62" s="10"/>
      <c r="D62" s="54" t="str">
        <f t="shared" si="34"/>
        <v/>
      </c>
      <c r="E62" s="12" t="str">
        <f t="shared" si="0"/>
        <v/>
      </c>
      <c r="F62" s="12" t="str">
        <f t="shared" si="10"/>
        <v/>
      </c>
      <c r="G62" s="11" t="str">
        <f t="shared" si="11"/>
        <v/>
      </c>
      <c r="H62" s="10"/>
      <c r="I62" s="54" t="str">
        <f t="shared" si="35"/>
        <v/>
      </c>
      <c r="J62" s="12" t="str">
        <f t="shared" si="1"/>
        <v/>
      </c>
      <c r="K62" s="12" t="str">
        <f t="shared" si="14"/>
        <v/>
      </c>
      <c r="L62" s="53" t="str">
        <f t="shared" si="15"/>
        <v/>
      </c>
      <c r="M62" s="14" t="str">
        <f t="shared" si="2"/>
        <v/>
      </c>
      <c r="N62" s="14" t="str">
        <f t="shared" si="2"/>
        <v/>
      </c>
      <c r="O62" s="14" t="str">
        <f t="shared" si="2"/>
        <v/>
      </c>
      <c r="P62" s="14" t="str">
        <f t="shared" si="2"/>
        <v/>
      </c>
      <c r="Q62" s="14" t="str">
        <f t="shared" si="3"/>
        <v/>
      </c>
      <c r="R62" s="14" t="str">
        <f t="shared" si="4"/>
        <v/>
      </c>
      <c r="S62" s="14" t="str">
        <f t="shared" si="5"/>
        <v/>
      </c>
      <c r="T62" s="13" t="str">
        <f t="shared" si="6"/>
        <v/>
      </c>
      <c r="U62" s="13" t="str">
        <f t="shared" si="7"/>
        <v/>
      </c>
      <c r="V62" s="15"/>
      <c r="W62" s="15"/>
      <c r="AH62" s="55"/>
      <c r="AI62" s="56"/>
      <c r="AJ62" s="56"/>
    </row>
    <row r="63" spans="1:36" ht="21" customHeight="1">
      <c r="A63" s="9">
        <v>53</v>
      </c>
      <c r="B63" s="32">
        <v>40269</v>
      </c>
      <c r="C63" s="12">
        <f>IF(AND($E$5=""),"",IF(AND(C61=""),"",C61))</f>
        <v>10510</v>
      </c>
      <c r="D63" s="54">
        <f t="shared" si="34"/>
        <v>3679</v>
      </c>
      <c r="E63" s="12">
        <f t="shared" si="0"/>
        <v>1051</v>
      </c>
      <c r="F63" s="12" t="str">
        <f t="shared" si="10"/>
        <v/>
      </c>
      <c r="G63" s="11">
        <f t="shared" si="11"/>
        <v>15240</v>
      </c>
      <c r="H63" s="12">
        <f>IF(AND($E$5=""),"",IF(AND(H61=""),"",H61))</f>
        <v>10480</v>
      </c>
      <c r="I63" s="54">
        <f t="shared" si="35"/>
        <v>3668</v>
      </c>
      <c r="J63" s="12">
        <f t="shared" si="1"/>
        <v>1048</v>
      </c>
      <c r="K63" s="12" t="str">
        <f t="shared" si="14"/>
        <v/>
      </c>
      <c r="L63" s="53">
        <f t="shared" si="15"/>
        <v>15196</v>
      </c>
      <c r="M63" s="14">
        <f t="shared" si="2"/>
        <v>30</v>
      </c>
      <c r="N63" s="14">
        <f t="shared" si="2"/>
        <v>11</v>
      </c>
      <c r="O63" s="14">
        <f t="shared" si="2"/>
        <v>3</v>
      </c>
      <c r="P63" s="14" t="str">
        <f t="shared" si="2"/>
        <v/>
      </c>
      <c r="Q63" s="14">
        <f t="shared" si="3"/>
        <v>44</v>
      </c>
      <c r="R63" s="14">
        <f t="shared" si="4"/>
        <v>4</v>
      </c>
      <c r="S63" s="14">
        <f t="shared" si="5"/>
        <v>4</v>
      </c>
      <c r="T63" s="13">
        <f t="shared" si="6"/>
        <v>8</v>
      </c>
      <c r="U63" s="13">
        <f t="shared" si="7"/>
        <v>36</v>
      </c>
      <c r="V63" s="15"/>
      <c r="W63" s="15"/>
      <c r="AH63" s="55"/>
      <c r="AI63" s="56"/>
      <c r="AJ63" s="56"/>
    </row>
    <row r="64" spans="1:36" ht="21" customHeight="1">
      <c r="A64" s="9">
        <v>54</v>
      </c>
      <c r="B64" s="32">
        <v>40299</v>
      </c>
      <c r="C64" s="12">
        <f t="shared" si="26"/>
        <v>10510</v>
      </c>
      <c r="D64" s="54">
        <f t="shared" si="34"/>
        <v>3679</v>
      </c>
      <c r="E64" s="12">
        <f t="shared" si="0"/>
        <v>1051</v>
      </c>
      <c r="F64" s="12" t="str">
        <f t="shared" si="10"/>
        <v/>
      </c>
      <c r="G64" s="11">
        <f t="shared" si="11"/>
        <v>15240</v>
      </c>
      <c r="H64" s="12">
        <f t="shared" si="27"/>
        <v>10480</v>
      </c>
      <c r="I64" s="54">
        <f t="shared" si="35"/>
        <v>3668</v>
      </c>
      <c r="J64" s="12">
        <f t="shared" si="1"/>
        <v>1048</v>
      </c>
      <c r="K64" s="12" t="str">
        <f t="shared" si="14"/>
        <v/>
      </c>
      <c r="L64" s="53">
        <f t="shared" si="15"/>
        <v>15196</v>
      </c>
      <c r="M64" s="14">
        <f t="shared" si="2"/>
        <v>30</v>
      </c>
      <c r="N64" s="14">
        <f t="shared" si="2"/>
        <v>11</v>
      </c>
      <c r="O64" s="14">
        <f t="shared" si="2"/>
        <v>3</v>
      </c>
      <c r="P64" s="14" t="str">
        <f t="shared" si="2"/>
        <v/>
      </c>
      <c r="Q64" s="14">
        <f t="shared" si="3"/>
        <v>44</v>
      </c>
      <c r="R64" s="14">
        <f t="shared" si="4"/>
        <v>4</v>
      </c>
      <c r="S64" s="14">
        <f t="shared" si="5"/>
        <v>4</v>
      </c>
      <c r="T64" s="13">
        <f t="shared" si="6"/>
        <v>8</v>
      </c>
      <c r="U64" s="13">
        <f t="shared" si="7"/>
        <v>36</v>
      </c>
      <c r="V64" s="15"/>
      <c r="W64" s="15"/>
      <c r="AH64" s="55"/>
      <c r="AI64" s="56"/>
      <c r="AJ64" s="56"/>
    </row>
    <row r="65" spans="1:36" ht="21" customHeight="1">
      <c r="A65" s="9">
        <v>55</v>
      </c>
      <c r="B65" s="32">
        <v>40330</v>
      </c>
      <c r="C65" s="12">
        <f t="shared" si="26"/>
        <v>10510</v>
      </c>
      <c r="D65" s="54">
        <f t="shared" si="34"/>
        <v>3679</v>
      </c>
      <c r="E65" s="12">
        <f t="shared" si="0"/>
        <v>1051</v>
      </c>
      <c r="F65" s="12" t="str">
        <f t="shared" si="10"/>
        <v/>
      </c>
      <c r="G65" s="11">
        <f t="shared" si="11"/>
        <v>15240</v>
      </c>
      <c r="H65" s="12">
        <f t="shared" si="27"/>
        <v>10480</v>
      </c>
      <c r="I65" s="54">
        <f t="shared" si="35"/>
        <v>3668</v>
      </c>
      <c r="J65" s="12">
        <f t="shared" si="1"/>
        <v>1048</v>
      </c>
      <c r="K65" s="12" t="str">
        <f t="shared" si="14"/>
        <v/>
      </c>
      <c r="L65" s="53">
        <f t="shared" si="15"/>
        <v>15196</v>
      </c>
      <c r="M65" s="14">
        <f t="shared" si="2"/>
        <v>30</v>
      </c>
      <c r="N65" s="14">
        <f t="shared" si="2"/>
        <v>11</v>
      </c>
      <c r="O65" s="14">
        <f t="shared" si="2"/>
        <v>3</v>
      </c>
      <c r="P65" s="14" t="str">
        <f t="shared" si="2"/>
        <v/>
      </c>
      <c r="Q65" s="14">
        <f t="shared" si="3"/>
        <v>44</v>
      </c>
      <c r="R65" s="14">
        <f t="shared" si="4"/>
        <v>4</v>
      </c>
      <c r="S65" s="14">
        <f t="shared" si="5"/>
        <v>4</v>
      </c>
      <c r="T65" s="13">
        <f t="shared" si="6"/>
        <v>8</v>
      </c>
      <c r="U65" s="13">
        <f t="shared" si="7"/>
        <v>36</v>
      </c>
      <c r="V65" s="15"/>
      <c r="W65" s="15"/>
      <c r="AH65" s="55"/>
      <c r="AI65" s="56"/>
      <c r="AJ65" s="56"/>
    </row>
    <row r="66" spans="1:36" ht="21" customHeight="1">
      <c r="A66" s="9">
        <v>56</v>
      </c>
      <c r="B66" s="32">
        <v>40360</v>
      </c>
      <c r="C66" s="12">
        <f>IF(AND($E$5=""),"",IF(AND(C65=""),"",ROUNDUP(ROUND(C65*3%,0),-1)+C65))</f>
        <v>10830</v>
      </c>
      <c r="D66" s="54">
        <f>IF(AND($E$5=""),"",IF(AND(C66=""),"",ROUND((C66*45%),0)))</f>
        <v>4874</v>
      </c>
      <c r="E66" s="12">
        <f t="shared" si="0"/>
        <v>1083</v>
      </c>
      <c r="F66" s="12" t="str">
        <f t="shared" si="10"/>
        <v/>
      </c>
      <c r="G66" s="11">
        <f t="shared" si="11"/>
        <v>16787</v>
      </c>
      <c r="H66" s="12">
        <f>IF(AND($E$5=""),"",IF(AND(H65=""),"",ROUNDUP(ROUND(H65*3%,0),-1)+H65))</f>
        <v>10800</v>
      </c>
      <c r="I66" s="54">
        <f>IF(AND($E$5=""),"",IF(AND(H66=""),"",ROUND((H66*45%),0)))</f>
        <v>4860</v>
      </c>
      <c r="J66" s="12">
        <f t="shared" si="1"/>
        <v>1080</v>
      </c>
      <c r="K66" s="12" t="str">
        <f t="shared" si="14"/>
        <v/>
      </c>
      <c r="L66" s="53">
        <f t="shared" si="15"/>
        <v>16740</v>
      </c>
      <c r="M66" s="14">
        <f t="shared" si="2"/>
        <v>30</v>
      </c>
      <c r="N66" s="14">
        <f t="shared" si="2"/>
        <v>14</v>
      </c>
      <c r="O66" s="14">
        <f t="shared" si="2"/>
        <v>3</v>
      </c>
      <c r="P66" s="14" t="str">
        <f t="shared" si="2"/>
        <v/>
      </c>
      <c r="Q66" s="14">
        <f t="shared" si="3"/>
        <v>47</v>
      </c>
      <c r="R66" s="14">
        <f t="shared" si="4"/>
        <v>5</v>
      </c>
      <c r="S66" s="14">
        <f t="shared" si="5"/>
        <v>5</v>
      </c>
      <c r="T66" s="13">
        <f t="shared" si="6"/>
        <v>10</v>
      </c>
      <c r="U66" s="13">
        <f t="shared" si="7"/>
        <v>37</v>
      </c>
      <c r="V66" s="15"/>
      <c r="W66" s="15"/>
      <c r="AH66" s="55"/>
      <c r="AI66" s="56"/>
      <c r="AJ66" s="56"/>
    </row>
    <row r="67" spans="1:36" ht="21" customHeight="1">
      <c r="A67" s="9">
        <v>57</v>
      </c>
      <c r="B67" s="32">
        <v>40391</v>
      </c>
      <c r="C67" s="12">
        <f t="shared" si="26"/>
        <v>10830</v>
      </c>
      <c r="D67" s="54">
        <f t="shared" ref="D67:D71" si="36">IF(AND($E$5=""),"",IF(AND(C67=""),"",ROUND((C67*45%),0)))</f>
        <v>4874</v>
      </c>
      <c r="E67" s="12">
        <f t="shared" si="0"/>
        <v>1083</v>
      </c>
      <c r="F67" s="12" t="str">
        <f t="shared" si="10"/>
        <v/>
      </c>
      <c r="G67" s="11">
        <f t="shared" si="11"/>
        <v>16787</v>
      </c>
      <c r="H67" s="12">
        <f t="shared" si="27"/>
        <v>10800</v>
      </c>
      <c r="I67" s="54">
        <f t="shared" ref="I67:I71" si="37">IF(AND($E$5=""),"",IF(AND(H67=""),"",ROUND((H67*45%),0)))</f>
        <v>4860</v>
      </c>
      <c r="J67" s="12">
        <f t="shared" si="1"/>
        <v>1080</v>
      </c>
      <c r="K67" s="12" t="str">
        <f t="shared" si="14"/>
        <v/>
      </c>
      <c r="L67" s="53">
        <f t="shared" si="15"/>
        <v>16740</v>
      </c>
      <c r="M67" s="14">
        <f t="shared" si="2"/>
        <v>30</v>
      </c>
      <c r="N67" s="14">
        <f t="shared" si="2"/>
        <v>14</v>
      </c>
      <c r="O67" s="14">
        <f t="shared" si="2"/>
        <v>3</v>
      </c>
      <c r="P67" s="14" t="str">
        <f t="shared" si="2"/>
        <v/>
      </c>
      <c r="Q67" s="14">
        <f t="shared" si="3"/>
        <v>47</v>
      </c>
      <c r="R67" s="14">
        <f t="shared" si="4"/>
        <v>5</v>
      </c>
      <c r="S67" s="14">
        <f t="shared" si="5"/>
        <v>5</v>
      </c>
      <c r="T67" s="13">
        <f t="shared" si="6"/>
        <v>10</v>
      </c>
      <c r="U67" s="13">
        <f t="shared" si="7"/>
        <v>37</v>
      </c>
      <c r="V67" s="15"/>
      <c r="W67" s="15"/>
      <c r="AH67" s="55"/>
      <c r="AI67" s="56"/>
      <c r="AJ67" s="56"/>
    </row>
    <row r="68" spans="1:36" ht="21" customHeight="1">
      <c r="A68" s="9">
        <v>58</v>
      </c>
      <c r="B68" s="32">
        <v>40422</v>
      </c>
      <c r="C68" s="12">
        <f t="shared" si="26"/>
        <v>10830</v>
      </c>
      <c r="D68" s="54">
        <f t="shared" si="36"/>
        <v>4874</v>
      </c>
      <c r="E68" s="12">
        <f t="shared" si="0"/>
        <v>1083</v>
      </c>
      <c r="F68" s="12" t="str">
        <f t="shared" si="10"/>
        <v/>
      </c>
      <c r="G68" s="11">
        <f t="shared" si="11"/>
        <v>16787</v>
      </c>
      <c r="H68" s="12">
        <f t="shared" si="27"/>
        <v>10800</v>
      </c>
      <c r="I68" s="54">
        <f t="shared" si="37"/>
        <v>4860</v>
      </c>
      <c r="J68" s="12">
        <f t="shared" si="1"/>
        <v>1080</v>
      </c>
      <c r="K68" s="12" t="str">
        <f t="shared" si="14"/>
        <v/>
      </c>
      <c r="L68" s="53">
        <f t="shared" si="15"/>
        <v>16740</v>
      </c>
      <c r="M68" s="14">
        <f t="shared" si="2"/>
        <v>30</v>
      </c>
      <c r="N68" s="14">
        <f t="shared" si="2"/>
        <v>14</v>
      </c>
      <c r="O68" s="14">
        <f t="shared" si="2"/>
        <v>3</v>
      </c>
      <c r="P68" s="14" t="str">
        <f t="shared" si="2"/>
        <v/>
      </c>
      <c r="Q68" s="14">
        <f t="shared" si="3"/>
        <v>47</v>
      </c>
      <c r="R68" s="14">
        <f t="shared" si="4"/>
        <v>5</v>
      </c>
      <c r="S68" s="14">
        <f t="shared" si="5"/>
        <v>5</v>
      </c>
      <c r="T68" s="13">
        <f t="shared" si="6"/>
        <v>10</v>
      </c>
      <c r="U68" s="13">
        <f t="shared" si="7"/>
        <v>37</v>
      </c>
      <c r="V68" s="15"/>
      <c r="W68" s="15"/>
      <c r="AH68" s="55"/>
      <c r="AI68" s="56"/>
      <c r="AJ68" s="56"/>
    </row>
    <row r="69" spans="1:36" ht="21" customHeight="1">
      <c r="A69" s="9">
        <v>59</v>
      </c>
      <c r="B69" s="32">
        <v>40452</v>
      </c>
      <c r="C69" s="12">
        <f t="shared" si="26"/>
        <v>10830</v>
      </c>
      <c r="D69" s="54">
        <f t="shared" si="36"/>
        <v>4874</v>
      </c>
      <c r="E69" s="12">
        <f t="shared" si="0"/>
        <v>1083</v>
      </c>
      <c r="F69" s="12" t="str">
        <f t="shared" si="10"/>
        <v/>
      </c>
      <c r="G69" s="11">
        <f t="shared" si="11"/>
        <v>16787</v>
      </c>
      <c r="H69" s="12">
        <f t="shared" si="27"/>
        <v>10800</v>
      </c>
      <c r="I69" s="54">
        <f t="shared" si="37"/>
        <v>4860</v>
      </c>
      <c r="J69" s="12">
        <f t="shared" si="1"/>
        <v>1080</v>
      </c>
      <c r="K69" s="12" t="str">
        <f t="shared" si="14"/>
        <v/>
      </c>
      <c r="L69" s="53">
        <f t="shared" si="15"/>
        <v>16740</v>
      </c>
      <c r="M69" s="14">
        <f t="shared" si="2"/>
        <v>30</v>
      </c>
      <c r="N69" s="14">
        <f t="shared" si="2"/>
        <v>14</v>
      </c>
      <c r="O69" s="14">
        <f t="shared" si="2"/>
        <v>3</v>
      </c>
      <c r="P69" s="14" t="str">
        <f t="shared" si="2"/>
        <v/>
      </c>
      <c r="Q69" s="14">
        <f t="shared" si="3"/>
        <v>47</v>
      </c>
      <c r="R69" s="14">
        <f t="shared" si="4"/>
        <v>5</v>
      </c>
      <c r="S69" s="14">
        <f t="shared" si="5"/>
        <v>5</v>
      </c>
      <c r="T69" s="13">
        <f t="shared" si="6"/>
        <v>10</v>
      </c>
      <c r="U69" s="13">
        <f t="shared" si="7"/>
        <v>37</v>
      </c>
      <c r="V69" s="15"/>
      <c r="W69" s="15"/>
      <c r="AH69" s="55"/>
      <c r="AI69" s="56"/>
      <c r="AJ69" s="56"/>
    </row>
    <row r="70" spans="1:36" ht="21" customHeight="1">
      <c r="A70" s="9">
        <v>60</v>
      </c>
      <c r="B70" s="32">
        <v>40483</v>
      </c>
      <c r="C70" s="12">
        <f t="shared" si="26"/>
        <v>10830</v>
      </c>
      <c r="D70" s="54">
        <f t="shared" si="36"/>
        <v>4874</v>
      </c>
      <c r="E70" s="12">
        <f t="shared" si="0"/>
        <v>1083</v>
      </c>
      <c r="F70" s="12" t="str">
        <f t="shared" si="10"/>
        <v/>
      </c>
      <c r="G70" s="11">
        <f t="shared" si="11"/>
        <v>16787</v>
      </c>
      <c r="H70" s="12">
        <f t="shared" si="27"/>
        <v>10800</v>
      </c>
      <c r="I70" s="54">
        <f t="shared" si="37"/>
        <v>4860</v>
      </c>
      <c r="J70" s="12">
        <f t="shared" si="1"/>
        <v>1080</v>
      </c>
      <c r="K70" s="12" t="str">
        <f t="shared" si="14"/>
        <v/>
      </c>
      <c r="L70" s="53">
        <f t="shared" si="15"/>
        <v>16740</v>
      </c>
      <c r="M70" s="14">
        <f t="shared" si="2"/>
        <v>30</v>
      </c>
      <c r="N70" s="14">
        <f t="shared" si="2"/>
        <v>14</v>
      </c>
      <c r="O70" s="14">
        <f t="shared" si="2"/>
        <v>3</v>
      </c>
      <c r="P70" s="14" t="str">
        <f t="shared" si="2"/>
        <v/>
      </c>
      <c r="Q70" s="14">
        <f t="shared" si="3"/>
        <v>47</v>
      </c>
      <c r="R70" s="14">
        <f t="shared" si="4"/>
        <v>5</v>
      </c>
      <c r="S70" s="14">
        <f t="shared" si="5"/>
        <v>5</v>
      </c>
      <c r="T70" s="13">
        <f t="shared" si="6"/>
        <v>10</v>
      </c>
      <c r="U70" s="13">
        <f t="shared" si="7"/>
        <v>37</v>
      </c>
      <c r="V70" s="15"/>
      <c r="W70" s="15"/>
      <c r="AH70" s="55"/>
      <c r="AI70" s="56"/>
      <c r="AJ70" s="56"/>
    </row>
    <row r="71" spans="1:36" ht="21" customHeight="1">
      <c r="A71" s="9">
        <v>61</v>
      </c>
      <c r="B71" s="32">
        <v>40513</v>
      </c>
      <c r="C71" s="12">
        <f t="shared" si="26"/>
        <v>10830</v>
      </c>
      <c r="D71" s="54">
        <f t="shared" si="36"/>
        <v>4874</v>
      </c>
      <c r="E71" s="12">
        <f t="shared" si="0"/>
        <v>1083</v>
      </c>
      <c r="F71" s="12" t="str">
        <f t="shared" si="10"/>
        <v/>
      </c>
      <c r="G71" s="11">
        <f t="shared" si="11"/>
        <v>16787</v>
      </c>
      <c r="H71" s="12">
        <f t="shared" si="27"/>
        <v>10800</v>
      </c>
      <c r="I71" s="54">
        <f t="shared" si="37"/>
        <v>4860</v>
      </c>
      <c r="J71" s="12">
        <f t="shared" si="1"/>
        <v>1080</v>
      </c>
      <c r="K71" s="12" t="str">
        <f t="shared" si="14"/>
        <v/>
      </c>
      <c r="L71" s="53">
        <f t="shared" si="15"/>
        <v>16740</v>
      </c>
      <c r="M71" s="14">
        <f t="shared" si="2"/>
        <v>30</v>
      </c>
      <c r="N71" s="14">
        <f t="shared" si="2"/>
        <v>14</v>
      </c>
      <c r="O71" s="14">
        <f t="shared" si="2"/>
        <v>3</v>
      </c>
      <c r="P71" s="14" t="str">
        <f t="shared" si="2"/>
        <v/>
      </c>
      <c r="Q71" s="14">
        <f t="shared" si="3"/>
        <v>47</v>
      </c>
      <c r="R71" s="14">
        <f t="shared" si="4"/>
        <v>5</v>
      </c>
      <c r="S71" s="14">
        <f t="shared" si="5"/>
        <v>5</v>
      </c>
      <c r="T71" s="13">
        <f t="shared" si="6"/>
        <v>10</v>
      </c>
      <c r="U71" s="13">
        <f t="shared" si="7"/>
        <v>37</v>
      </c>
      <c r="V71" s="15"/>
      <c r="W71" s="15"/>
      <c r="AH71" s="55"/>
      <c r="AI71" s="56"/>
      <c r="AJ71" s="56"/>
    </row>
    <row r="72" spans="1:36" ht="21" customHeight="1">
      <c r="A72" s="9">
        <v>62</v>
      </c>
      <c r="B72" s="32">
        <v>40544</v>
      </c>
      <c r="C72" s="12">
        <f t="shared" si="26"/>
        <v>10830</v>
      </c>
      <c r="D72" s="54">
        <f>IF(AND($E$5=""),"",IF(AND(C72=""),"",ROUND((C72*51%),0)))</f>
        <v>5523</v>
      </c>
      <c r="E72" s="12">
        <f t="shared" si="0"/>
        <v>1083</v>
      </c>
      <c r="F72" s="12" t="str">
        <f t="shared" si="10"/>
        <v/>
      </c>
      <c r="G72" s="11">
        <f t="shared" si="11"/>
        <v>17436</v>
      </c>
      <c r="H72" s="12">
        <f t="shared" si="27"/>
        <v>10800</v>
      </c>
      <c r="I72" s="54">
        <f>IF(AND($E$5=""),"",IF(AND(H72=""),"",ROUND((H72*51%),0)))</f>
        <v>5508</v>
      </c>
      <c r="J72" s="12">
        <f t="shared" si="1"/>
        <v>1080</v>
      </c>
      <c r="K72" s="12" t="str">
        <f t="shared" si="14"/>
        <v/>
      </c>
      <c r="L72" s="53">
        <f t="shared" si="15"/>
        <v>17388</v>
      </c>
      <c r="M72" s="14">
        <f t="shared" si="2"/>
        <v>30</v>
      </c>
      <c r="N72" s="14">
        <f t="shared" si="2"/>
        <v>15</v>
      </c>
      <c r="O72" s="14">
        <f t="shared" si="2"/>
        <v>3</v>
      </c>
      <c r="P72" s="14" t="str">
        <f t="shared" si="2"/>
        <v/>
      </c>
      <c r="Q72" s="14">
        <f t="shared" si="3"/>
        <v>48</v>
      </c>
      <c r="R72" s="14">
        <f t="shared" si="4"/>
        <v>5</v>
      </c>
      <c r="S72" s="14">
        <f t="shared" si="5"/>
        <v>5</v>
      </c>
      <c r="T72" s="13">
        <f t="shared" si="6"/>
        <v>10</v>
      </c>
      <c r="U72" s="13">
        <f t="shared" si="7"/>
        <v>38</v>
      </c>
      <c r="V72" s="15"/>
      <c r="W72" s="15"/>
      <c r="AH72" s="55"/>
      <c r="AI72" s="56"/>
      <c r="AJ72" s="56"/>
    </row>
    <row r="73" spans="1:36" ht="21" customHeight="1">
      <c r="A73" s="9">
        <v>63</v>
      </c>
      <c r="B73" s="32">
        <v>40575</v>
      </c>
      <c r="C73" s="12">
        <f t="shared" si="26"/>
        <v>10830</v>
      </c>
      <c r="D73" s="54">
        <f t="shared" ref="D73:D78" si="38">IF(AND($E$5=""),"",IF(AND(C73=""),"",ROUND((C73*51%),0)))</f>
        <v>5523</v>
      </c>
      <c r="E73" s="12">
        <f t="shared" si="0"/>
        <v>1083</v>
      </c>
      <c r="F73" s="12" t="str">
        <f t="shared" si="10"/>
        <v/>
      </c>
      <c r="G73" s="11">
        <f t="shared" si="11"/>
        <v>17436</v>
      </c>
      <c r="H73" s="12">
        <f t="shared" si="27"/>
        <v>10800</v>
      </c>
      <c r="I73" s="54">
        <f t="shared" ref="I73:I78" si="39">IF(AND($E$5=""),"",IF(AND(H73=""),"",ROUND((H73*51%),0)))</f>
        <v>5508</v>
      </c>
      <c r="J73" s="12">
        <f t="shared" si="1"/>
        <v>1080</v>
      </c>
      <c r="K73" s="12" t="str">
        <f t="shared" si="14"/>
        <v/>
      </c>
      <c r="L73" s="53">
        <f t="shared" si="15"/>
        <v>17388</v>
      </c>
      <c r="M73" s="14">
        <f t="shared" si="2"/>
        <v>30</v>
      </c>
      <c r="N73" s="14">
        <f t="shared" si="2"/>
        <v>15</v>
      </c>
      <c r="O73" s="14">
        <f t="shared" si="2"/>
        <v>3</v>
      </c>
      <c r="P73" s="14" t="str">
        <f t="shared" si="2"/>
        <v/>
      </c>
      <c r="Q73" s="14">
        <f t="shared" si="3"/>
        <v>48</v>
      </c>
      <c r="R73" s="14">
        <f t="shared" si="4"/>
        <v>5</v>
      </c>
      <c r="S73" s="14">
        <f t="shared" si="5"/>
        <v>5</v>
      </c>
      <c r="T73" s="13">
        <f t="shared" si="6"/>
        <v>10</v>
      </c>
      <c r="U73" s="13">
        <f t="shared" si="7"/>
        <v>38</v>
      </c>
      <c r="V73" s="15"/>
      <c r="W73" s="15"/>
      <c r="AH73" s="55"/>
      <c r="AI73" s="56"/>
      <c r="AJ73" s="56"/>
    </row>
    <row r="74" spans="1:36" ht="21" customHeight="1">
      <c r="A74" s="9">
        <v>64</v>
      </c>
      <c r="B74" s="32">
        <v>40603</v>
      </c>
      <c r="C74" s="12">
        <f t="shared" si="26"/>
        <v>10830</v>
      </c>
      <c r="D74" s="54">
        <f t="shared" si="38"/>
        <v>5523</v>
      </c>
      <c r="E74" s="12">
        <f t="shared" si="0"/>
        <v>1083</v>
      </c>
      <c r="F74" s="12" t="str">
        <f t="shared" si="10"/>
        <v/>
      </c>
      <c r="G74" s="11">
        <f t="shared" si="11"/>
        <v>17436</v>
      </c>
      <c r="H74" s="12">
        <f t="shared" si="27"/>
        <v>10800</v>
      </c>
      <c r="I74" s="54">
        <f t="shared" si="39"/>
        <v>5508</v>
      </c>
      <c r="J74" s="12">
        <f t="shared" si="1"/>
        <v>1080</v>
      </c>
      <c r="K74" s="12" t="str">
        <f t="shared" si="14"/>
        <v/>
      </c>
      <c r="L74" s="53">
        <f t="shared" si="15"/>
        <v>17388</v>
      </c>
      <c r="M74" s="14">
        <f t="shared" si="2"/>
        <v>30</v>
      </c>
      <c r="N74" s="14">
        <f t="shared" si="2"/>
        <v>15</v>
      </c>
      <c r="O74" s="14">
        <f t="shared" si="2"/>
        <v>3</v>
      </c>
      <c r="P74" s="14" t="str">
        <f t="shared" si="2"/>
        <v/>
      </c>
      <c r="Q74" s="14">
        <f t="shared" si="3"/>
        <v>48</v>
      </c>
      <c r="R74" s="14">
        <f t="shared" si="4"/>
        <v>5</v>
      </c>
      <c r="S74" s="14">
        <f t="shared" si="5"/>
        <v>5</v>
      </c>
      <c r="T74" s="13">
        <f t="shared" si="6"/>
        <v>10</v>
      </c>
      <c r="U74" s="13">
        <f t="shared" si="7"/>
        <v>38</v>
      </c>
      <c r="V74" s="15"/>
      <c r="W74" s="15"/>
      <c r="AH74" s="55"/>
      <c r="AI74" s="56"/>
      <c r="AJ74" s="56"/>
    </row>
    <row r="75" spans="1:36" ht="21" customHeight="1">
      <c r="A75" s="9">
        <v>65</v>
      </c>
      <c r="B75" s="32" t="s">
        <v>40</v>
      </c>
      <c r="C75" s="10"/>
      <c r="D75" s="54" t="str">
        <f t="shared" si="38"/>
        <v/>
      </c>
      <c r="E75" s="12" t="str">
        <f t="shared" si="0"/>
        <v/>
      </c>
      <c r="F75" s="12" t="str">
        <f t="shared" si="10"/>
        <v/>
      </c>
      <c r="G75" s="11" t="str">
        <f t="shared" si="11"/>
        <v/>
      </c>
      <c r="H75" s="10"/>
      <c r="I75" s="54" t="str">
        <f t="shared" si="39"/>
        <v/>
      </c>
      <c r="J75" s="12" t="str">
        <f t="shared" si="1"/>
        <v/>
      </c>
      <c r="K75" s="12" t="str">
        <f t="shared" si="14"/>
        <v/>
      </c>
      <c r="L75" s="53" t="str">
        <f t="shared" si="15"/>
        <v/>
      </c>
      <c r="M75" s="14" t="str">
        <f t="shared" si="2"/>
        <v/>
      </c>
      <c r="N75" s="14" t="str">
        <f t="shared" si="2"/>
        <v/>
      </c>
      <c r="O75" s="14" t="str">
        <f t="shared" si="2"/>
        <v/>
      </c>
      <c r="P75" s="14" t="str">
        <f t="shared" ref="P75:P138" si="40">IF(AND(F75=""),"",IF(AND(K75=""),"",F75-K75))</f>
        <v/>
      </c>
      <c r="Q75" s="14" t="str">
        <f t="shared" si="3"/>
        <v/>
      </c>
      <c r="R75" s="14" t="str">
        <f t="shared" si="4"/>
        <v/>
      </c>
      <c r="S75" s="14" t="str">
        <f t="shared" si="5"/>
        <v/>
      </c>
      <c r="T75" s="13" t="str">
        <f t="shared" si="6"/>
        <v/>
      </c>
      <c r="U75" s="13" t="str">
        <f t="shared" si="7"/>
        <v/>
      </c>
      <c r="V75" s="15"/>
      <c r="W75" s="15"/>
      <c r="AH75" s="55"/>
      <c r="AI75" s="56"/>
      <c r="AJ75" s="56"/>
    </row>
    <row r="76" spans="1:36" ht="21" customHeight="1">
      <c r="A76" s="9">
        <v>66</v>
      </c>
      <c r="B76" s="32">
        <v>40634</v>
      </c>
      <c r="C76" s="12">
        <f>IF(AND($E$5=""),"",IF(AND(C74=""),"",C74))</f>
        <v>10830</v>
      </c>
      <c r="D76" s="54">
        <f t="shared" si="38"/>
        <v>5523</v>
      </c>
      <c r="E76" s="12">
        <f t="shared" ref="E76:E139" si="41">IF(AND($E$5=""),"",IF(AND(C76=""),"",ROUND((C76*10%),0)))</f>
        <v>1083</v>
      </c>
      <c r="F76" s="12" t="str">
        <f t="shared" si="10"/>
        <v/>
      </c>
      <c r="G76" s="11">
        <f t="shared" si="11"/>
        <v>17436</v>
      </c>
      <c r="H76" s="12">
        <f>IF(AND($E$5=""),"",IF(AND(H74=""),"",H74))</f>
        <v>10800</v>
      </c>
      <c r="I76" s="54">
        <f t="shared" si="39"/>
        <v>5508</v>
      </c>
      <c r="J76" s="12">
        <f t="shared" ref="J76:J139" si="42">IF(AND($E$5=""),"",IF(AND(H76=""),"",ROUND((H76*10%),0)))</f>
        <v>1080</v>
      </c>
      <c r="K76" s="12" t="str">
        <f t="shared" si="14"/>
        <v/>
      </c>
      <c r="L76" s="53">
        <f t="shared" si="15"/>
        <v>17388</v>
      </c>
      <c r="M76" s="14">
        <f t="shared" ref="M76:P139" si="43">IF(AND(C76=""),"",IF(AND(H76=""),"",C76-H76))</f>
        <v>30</v>
      </c>
      <c r="N76" s="14">
        <f t="shared" si="43"/>
        <v>15</v>
      </c>
      <c r="O76" s="14">
        <f t="shared" si="43"/>
        <v>3</v>
      </c>
      <c r="P76" s="14" t="str">
        <f t="shared" si="40"/>
        <v/>
      </c>
      <c r="Q76" s="14">
        <f t="shared" ref="Q76:Q139" si="44">IF(AND($E$5=""),"",IF(AND(M76=""),"",SUM(M76:P76)))</f>
        <v>48</v>
      </c>
      <c r="R76" s="14">
        <f t="shared" ref="R76:R139" si="45">IF(AND(C76=""),"",IF(AND(C76=0),"",IF(AND(Q76=""),"",ROUND((Q76*10%),0))))</f>
        <v>5</v>
      </c>
      <c r="S76" s="14">
        <f t="shared" ref="S76:S139" si="46">IF(AND(C76=""),"",IF(AND(C76=0),"",IF(AND(Q76=""),"",ROUND((Q76*10%),0))))</f>
        <v>5</v>
      </c>
      <c r="T76" s="13">
        <f t="shared" ref="T76:T139" si="47">IF(AND(Q76=""),"",SUM(R76,S76))</f>
        <v>10</v>
      </c>
      <c r="U76" s="13">
        <f t="shared" ref="U76:U139" si="48">IF(AND(Q76=""),"",IF(AND(C76=0),"",IF(AND(T76=""),Q76,Q76-T76)))</f>
        <v>38</v>
      </c>
      <c r="V76" s="15"/>
      <c r="W76" s="15"/>
      <c r="AH76" s="55"/>
      <c r="AI76" s="56"/>
      <c r="AJ76" s="56"/>
    </row>
    <row r="77" spans="1:36" ht="21" customHeight="1">
      <c r="A77" s="9">
        <v>67</v>
      </c>
      <c r="B77" s="32">
        <v>40664</v>
      </c>
      <c r="C77" s="12">
        <f t="shared" si="26"/>
        <v>10830</v>
      </c>
      <c r="D77" s="54">
        <f t="shared" si="38"/>
        <v>5523</v>
      </c>
      <c r="E77" s="12">
        <f t="shared" si="41"/>
        <v>1083</v>
      </c>
      <c r="F77" s="12" t="str">
        <f t="shared" ref="F77:F140" si="49">IF(AND($E$5=""),"",IF(AND(C77=""),"",F76))</f>
        <v/>
      </c>
      <c r="G77" s="11">
        <f t="shared" ref="G77:G140" si="50">IF(AND($E$5=""),"",IF(AND(C77=""),"",SUM(C77:F77)))</f>
        <v>17436</v>
      </c>
      <c r="H77" s="12">
        <f t="shared" si="27"/>
        <v>10800</v>
      </c>
      <c r="I77" s="54">
        <f t="shared" si="39"/>
        <v>5508</v>
      </c>
      <c r="J77" s="12">
        <f t="shared" si="42"/>
        <v>1080</v>
      </c>
      <c r="K77" s="12" t="str">
        <f t="shared" ref="K77:K140" si="51">IF(AND($E$5=""),"",IF(AND(H77=""),"",K76))</f>
        <v/>
      </c>
      <c r="L77" s="53">
        <f t="shared" ref="L77:L140" si="52">IF(AND($E$5=""),"",IF(AND(H77=""),"",SUM(H77:K77)))</f>
        <v>17388</v>
      </c>
      <c r="M77" s="14">
        <f t="shared" si="43"/>
        <v>30</v>
      </c>
      <c r="N77" s="14">
        <f t="shared" si="43"/>
        <v>15</v>
      </c>
      <c r="O77" s="14">
        <f t="shared" si="43"/>
        <v>3</v>
      </c>
      <c r="P77" s="14" t="str">
        <f t="shared" si="40"/>
        <v/>
      </c>
      <c r="Q77" s="14">
        <f t="shared" si="44"/>
        <v>48</v>
      </c>
      <c r="R77" s="14">
        <f t="shared" si="45"/>
        <v>5</v>
      </c>
      <c r="S77" s="14">
        <f t="shared" si="46"/>
        <v>5</v>
      </c>
      <c r="T77" s="13">
        <f t="shared" si="47"/>
        <v>10</v>
      </c>
      <c r="U77" s="13">
        <f t="shared" si="48"/>
        <v>38</v>
      </c>
      <c r="V77" s="15"/>
      <c r="W77" s="15"/>
      <c r="AH77" s="55"/>
      <c r="AI77" s="56"/>
      <c r="AJ77" s="56"/>
    </row>
    <row r="78" spans="1:36" ht="21" customHeight="1">
      <c r="A78" s="9">
        <v>68</v>
      </c>
      <c r="B78" s="32">
        <v>40695</v>
      </c>
      <c r="C78" s="12">
        <f t="shared" si="26"/>
        <v>10830</v>
      </c>
      <c r="D78" s="54">
        <f t="shared" si="38"/>
        <v>5523</v>
      </c>
      <c r="E78" s="12">
        <f t="shared" si="41"/>
        <v>1083</v>
      </c>
      <c r="F78" s="12" t="str">
        <f t="shared" si="49"/>
        <v/>
      </c>
      <c r="G78" s="11">
        <f t="shared" si="50"/>
        <v>17436</v>
      </c>
      <c r="H78" s="12">
        <f t="shared" si="27"/>
        <v>10800</v>
      </c>
      <c r="I78" s="54">
        <f t="shared" si="39"/>
        <v>5508</v>
      </c>
      <c r="J78" s="12">
        <f t="shared" si="42"/>
        <v>1080</v>
      </c>
      <c r="K78" s="12" t="str">
        <f t="shared" si="51"/>
        <v/>
      </c>
      <c r="L78" s="53">
        <f t="shared" si="52"/>
        <v>17388</v>
      </c>
      <c r="M78" s="14">
        <f t="shared" si="43"/>
        <v>30</v>
      </c>
      <c r="N78" s="14">
        <f t="shared" si="43"/>
        <v>15</v>
      </c>
      <c r="O78" s="14">
        <f t="shared" si="43"/>
        <v>3</v>
      </c>
      <c r="P78" s="14" t="str">
        <f t="shared" si="40"/>
        <v/>
      </c>
      <c r="Q78" s="14">
        <f t="shared" si="44"/>
        <v>48</v>
      </c>
      <c r="R78" s="14">
        <f t="shared" si="45"/>
        <v>5</v>
      </c>
      <c r="S78" s="14">
        <f t="shared" si="46"/>
        <v>5</v>
      </c>
      <c r="T78" s="13">
        <f t="shared" si="47"/>
        <v>10</v>
      </c>
      <c r="U78" s="13">
        <f t="shared" si="48"/>
        <v>38</v>
      </c>
      <c r="V78" s="15"/>
      <c r="W78" s="15"/>
      <c r="AH78" s="55"/>
      <c r="AI78" s="56"/>
      <c r="AJ78" s="56"/>
    </row>
    <row r="79" spans="1:36" ht="21" customHeight="1">
      <c r="A79" s="9">
        <v>69</v>
      </c>
      <c r="B79" s="32">
        <v>40725</v>
      </c>
      <c r="C79" s="12">
        <f>IF(AND($E$5=""),"",IF(AND(C78=""),"",ROUNDUP(ROUND(C78*3%,0),-1)+C78))</f>
        <v>11160</v>
      </c>
      <c r="D79" s="54">
        <f>IF(AND($E$5=""),"",IF(AND(C79=""),"",ROUND((C79*58%),0)))</f>
        <v>6473</v>
      </c>
      <c r="E79" s="12">
        <f t="shared" si="41"/>
        <v>1116</v>
      </c>
      <c r="F79" s="12" t="str">
        <f t="shared" si="49"/>
        <v/>
      </c>
      <c r="G79" s="11">
        <f t="shared" si="50"/>
        <v>18749</v>
      </c>
      <c r="H79" s="12">
        <f>IF(AND($E$5=""),"",IF(AND(H78=""),"",ROUNDUP(ROUND(H78*3%,0),-1)+H78))</f>
        <v>11130</v>
      </c>
      <c r="I79" s="54">
        <f>IF(AND($E$5=""),"",IF(AND(H79=""),"",ROUND((H79*58%),0)))</f>
        <v>6455</v>
      </c>
      <c r="J79" s="12">
        <f t="shared" si="42"/>
        <v>1113</v>
      </c>
      <c r="K79" s="12" t="str">
        <f t="shared" si="51"/>
        <v/>
      </c>
      <c r="L79" s="53">
        <f t="shared" si="52"/>
        <v>18698</v>
      </c>
      <c r="M79" s="14">
        <f t="shared" si="43"/>
        <v>30</v>
      </c>
      <c r="N79" s="14">
        <f t="shared" si="43"/>
        <v>18</v>
      </c>
      <c r="O79" s="14">
        <f t="shared" si="43"/>
        <v>3</v>
      </c>
      <c r="P79" s="14" t="str">
        <f t="shared" si="40"/>
        <v/>
      </c>
      <c r="Q79" s="14">
        <f t="shared" si="44"/>
        <v>51</v>
      </c>
      <c r="R79" s="14">
        <f t="shared" si="45"/>
        <v>5</v>
      </c>
      <c r="S79" s="14">
        <f t="shared" si="46"/>
        <v>5</v>
      </c>
      <c r="T79" s="13">
        <f t="shared" si="47"/>
        <v>10</v>
      </c>
      <c r="U79" s="13">
        <f t="shared" si="48"/>
        <v>41</v>
      </c>
      <c r="V79" s="15"/>
      <c r="W79" s="15"/>
      <c r="AH79" s="55"/>
      <c r="AI79" s="56"/>
      <c r="AJ79" s="56"/>
    </row>
    <row r="80" spans="1:36" ht="21" customHeight="1">
      <c r="A80" s="9">
        <v>70</v>
      </c>
      <c r="B80" s="32">
        <v>40756</v>
      </c>
      <c r="C80" s="12">
        <f t="shared" si="26"/>
        <v>11160</v>
      </c>
      <c r="D80" s="54">
        <f t="shared" ref="D80:D84" si="53">IF(AND($E$5=""),"",IF(AND(C80=""),"",ROUND((C80*58%),0)))</f>
        <v>6473</v>
      </c>
      <c r="E80" s="12">
        <f t="shared" si="41"/>
        <v>1116</v>
      </c>
      <c r="F80" s="12" t="str">
        <f t="shared" si="49"/>
        <v/>
      </c>
      <c r="G80" s="11">
        <f t="shared" si="50"/>
        <v>18749</v>
      </c>
      <c r="H80" s="12">
        <f t="shared" si="27"/>
        <v>11130</v>
      </c>
      <c r="I80" s="54">
        <f t="shared" ref="I80:I84" si="54">IF(AND($E$5=""),"",IF(AND(H80=""),"",ROUND((H80*58%),0)))</f>
        <v>6455</v>
      </c>
      <c r="J80" s="12">
        <f t="shared" si="42"/>
        <v>1113</v>
      </c>
      <c r="K80" s="12" t="str">
        <f t="shared" si="51"/>
        <v/>
      </c>
      <c r="L80" s="53">
        <f t="shared" si="52"/>
        <v>18698</v>
      </c>
      <c r="M80" s="14">
        <f t="shared" si="43"/>
        <v>30</v>
      </c>
      <c r="N80" s="14">
        <f t="shared" si="43"/>
        <v>18</v>
      </c>
      <c r="O80" s="14">
        <f t="shared" si="43"/>
        <v>3</v>
      </c>
      <c r="P80" s="14" t="str">
        <f t="shared" si="40"/>
        <v/>
      </c>
      <c r="Q80" s="14">
        <f t="shared" si="44"/>
        <v>51</v>
      </c>
      <c r="R80" s="14">
        <f t="shared" si="45"/>
        <v>5</v>
      </c>
      <c r="S80" s="14">
        <f t="shared" si="46"/>
        <v>5</v>
      </c>
      <c r="T80" s="13">
        <f t="shared" si="47"/>
        <v>10</v>
      </c>
      <c r="U80" s="13">
        <f t="shared" si="48"/>
        <v>41</v>
      </c>
      <c r="V80" s="15"/>
      <c r="W80" s="15"/>
      <c r="AH80" s="55"/>
      <c r="AI80" s="56"/>
      <c r="AJ80" s="56"/>
    </row>
    <row r="81" spans="1:36" ht="21" customHeight="1">
      <c r="A81" s="9">
        <v>71</v>
      </c>
      <c r="B81" s="32">
        <v>40787</v>
      </c>
      <c r="C81" s="12">
        <f t="shared" si="26"/>
        <v>11160</v>
      </c>
      <c r="D81" s="54">
        <f t="shared" si="53"/>
        <v>6473</v>
      </c>
      <c r="E81" s="12">
        <f t="shared" si="41"/>
        <v>1116</v>
      </c>
      <c r="F81" s="12" t="str">
        <f t="shared" si="49"/>
        <v/>
      </c>
      <c r="G81" s="11">
        <f t="shared" si="50"/>
        <v>18749</v>
      </c>
      <c r="H81" s="12">
        <f t="shared" si="27"/>
        <v>11130</v>
      </c>
      <c r="I81" s="54">
        <f t="shared" si="54"/>
        <v>6455</v>
      </c>
      <c r="J81" s="12">
        <f t="shared" si="42"/>
        <v>1113</v>
      </c>
      <c r="K81" s="12" t="str">
        <f t="shared" si="51"/>
        <v/>
      </c>
      <c r="L81" s="53">
        <f t="shared" si="52"/>
        <v>18698</v>
      </c>
      <c r="M81" s="14">
        <f t="shared" si="43"/>
        <v>30</v>
      </c>
      <c r="N81" s="14">
        <f t="shared" si="43"/>
        <v>18</v>
      </c>
      <c r="O81" s="14">
        <f t="shared" si="43"/>
        <v>3</v>
      </c>
      <c r="P81" s="14" t="str">
        <f t="shared" si="40"/>
        <v/>
      </c>
      <c r="Q81" s="14">
        <f t="shared" si="44"/>
        <v>51</v>
      </c>
      <c r="R81" s="14">
        <f t="shared" si="45"/>
        <v>5</v>
      </c>
      <c r="S81" s="14">
        <f t="shared" si="46"/>
        <v>5</v>
      </c>
      <c r="T81" s="13">
        <f t="shared" si="47"/>
        <v>10</v>
      </c>
      <c r="U81" s="13">
        <f t="shared" si="48"/>
        <v>41</v>
      </c>
      <c r="V81" s="15"/>
      <c r="W81" s="15"/>
      <c r="AH81" s="55"/>
      <c r="AI81" s="56"/>
      <c r="AJ81" s="56"/>
    </row>
    <row r="82" spans="1:36" ht="21" customHeight="1">
      <c r="A82" s="9">
        <v>72</v>
      </c>
      <c r="B82" s="32">
        <v>40817</v>
      </c>
      <c r="C82" s="12">
        <f t="shared" si="26"/>
        <v>11160</v>
      </c>
      <c r="D82" s="54">
        <f t="shared" si="53"/>
        <v>6473</v>
      </c>
      <c r="E82" s="12">
        <f t="shared" si="41"/>
        <v>1116</v>
      </c>
      <c r="F82" s="12" t="str">
        <f t="shared" si="49"/>
        <v/>
      </c>
      <c r="G82" s="11">
        <f t="shared" si="50"/>
        <v>18749</v>
      </c>
      <c r="H82" s="12">
        <f t="shared" si="27"/>
        <v>11130</v>
      </c>
      <c r="I82" s="54">
        <f t="shared" si="54"/>
        <v>6455</v>
      </c>
      <c r="J82" s="12">
        <f t="shared" si="42"/>
        <v>1113</v>
      </c>
      <c r="K82" s="12" t="str">
        <f t="shared" si="51"/>
        <v/>
      </c>
      <c r="L82" s="53">
        <f t="shared" si="52"/>
        <v>18698</v>
      </c>
      <c r="M82" s="14">
        <f t="shared" si="43"/>
        <v>30</v>
      </c>
      <c r="N82" s="14">
        <f t="shared" si="43"/>
        <v>18</v>
      </c>
      <c r="O82" s="14">
        <f t="shared" si="43"/>
        <v>3</v>
      </c>
      <c r="P82" s="14" t="str">
        <f t="shared" si="40"/>
        <v/>
      </c>
      <c r="Q82" s="14">
        <f t="shared" si="44"/>
        <v>51</v>
      </c>
      <c r="R82" s="14">
        <f t="shared" si="45"/>
        <v>5</v>
      </c>
      <c r="S82" s="14">
        <f t="shared" si="46"/>
        <v>5</v>
      </c>
      <c r="T82" s="13">
        <f t="shared" si="47"/>
        <v>10</v>
      </c>
      <c r="U82" s="13">
        <f t="shared" si="48"/>
        <v>41</v>
      </c>
      <c r="V82" s="15"/>
      <c r="W82" s="15"/>
      <c r="AH82" s="55"/>
      <c r="AI82" s="56"/>
      <c r="AJ82" s="56"/>
    </row>
    <row r="83" spans="1:36" ht="21" customHeight="1">
      <c r="A83" s="9">
        <v>73</v>
      </c>
      <c r="B83" s="32">
        <v>40848</v>
      </c>
      <c r="C83" s="12">
        <f t="shared" si="26"/>
        <v>11160</v>
      </c>
      <c r="D83" s="54">
        <f t="shared" si="53"/>
        <v>6473</v>
      </c>
      <c r="E83" s="12">
        <f t="shared" si="41"/>
        <v>1116</v>
      </c>
      <c r="F83" s="12" t="str">
        <f t="shared" si="49"/>
        <v/>
      </c>
      <c r="G83" s="11">
        <f t="shared" si="50"/>
        <v>18749</v>
      </c>
      <c r="H83" s="12">
        <f t="shared" si="27"/>
        <v>11130</v>
      </c>
      <c r="I83" s="54">
        <f t="shared" si="54"/>
        <v>6455</v>
      </c>
      <c r="J83" s="12">
        <f t="shared" si="42"/>
        <v>1113</v>
      </c>
      <c r="K83" s="12" t="str">
        <f t="shared" si="51"/>
        <v/>
      </c>
      <c r="L83" s="53">
        <f t="shared" si="52"/>
        <v>18698</v>
      </c>
      <c r="M83" s="14">
        <f t="shared" si="43"/>
        <v>30</v>
      </c>
      <c r="N83" s="14">
        <f t="shared" si="43"/>
        <v>18</v>
      </c>
      <c r="O83" s="14">
        <f t="shared" si="43"/>
        <v>3</v>
      </c>
      <c r="P83" s="14" t="str">
        <f t="shared" si="40"/>
        <v/>
      </c>
      <c r="Q83" s="14">
        <f t="shared" si="44"/>
        <v>51</v>
      </c>
      <c r="R83" s="14">
        <f t="shared" si="45"/>
        <v>5</v>
      </c>
      <c r="S83" s="14">
        <f t="shared" si="46"/>
        <v>5</v>
      </c>
      <c r="T83" s="13">
        <f t="shared" si="47"/>
        <v>10</v>
      </c>
      <c r="U83" s="13">
        <f t="shared" si="48"/>
        <v>41</v>
      </c>
      <c r="V83" s="15"/>
      <c r="W83" s="15"/>
      <c r="AH83" s="55"/>
      <c r="AI83" s="56"/>
      <c r="AJ83" s="56"/>
    </row>
    <row r="84" spans="1:36" ht="21" customHeight="1">
      <c r="A84" s="9">
        <v>74</v>
      </c>
      <c r="B84" s="32">
        <v>40878</v>
      </c>
      <c r="C84" s="12">
        <f t="shared" si="26"/>
        <v>11160</v>
      </c>
      <c r="D84" s="54">
        <f t="shared" si="53"/>
        <v>6473</v>
      </c>
      <c r="E84" s="12">
        <f t="shared" si="41"/>
        <v>1116</v>
      </c>
      <c r="F84" s="12" t="str">
        <f t="shared" si="49"/>
        <v/>
      </c>
      <c r="G84" s="11">
        <f t="shared" si="50"/>
        <v>18749</v>
      </c>
      <c r="H84" s="12">
        <f t="shared" si="27"/>
        <v>11130</v>
      </c>
      <c r="I84" s="54">
        <f t="shared" si="54"/>
        <v>6455</v>
      </c>
      <c r="J84" s="12">
        <f t="shared" si="42"/>
        <v>1113</v>
      </c>
      <c r="K84" s="12" t="str">
        <f t="shared" si="51"/>
        <v/>
      </c>
      <c r="L84" s="53">
        <f t="shared" si="52"/>
        <v>18698</v>
      </c>
      <c r="M84" s="14">
        <f t="shared" si="43"/>
        <v>30</v>
      </c>
      <c r="N84" s="14">
        <f t="shared" si="43"/>
        <v>18</v>
      </c>
      <c r="O84" s="14">
        <f t="shared" si="43"/>
        <v>3</v>
      </c>
      <c r="P84" s="14" t="str">
        <f t="shared" si="40"/>
        <v/>
      </c>
      <c r="Q84" s="14">
        <f t="shared" si="44"/>
        <v>51</v>
      </c>
      <c r="R84" s="14">
        <f t="shared" si="45"/>
        <v>5</v>
      </c>
      <c r="S84" s="14">
        <f t="shared" si="46"/>
        <v>5</v>
      </c>
      <c r="T84" s="13">
        <f t="shared" si="47"/>
        <v>10</v>
      </c>
      <c r="U84" s="13">
        <f t="shared" si="48"/>
        <v>41</v>
      </c>
      <c r="V84" s="15"/>
      <c r="W84" s="15"/>
      <c r="AH84" s="55"/>
      <c r="AI84" s="56"/>
      <c r="AJ84" s="56"/>
    </row>
    <row r="85" spans="1:36" ht="21" customHeight="1">
      <c r="A85" s="9">
        <v>75</v>
      </c>
      <c r="B85" s="32">
        <v>40909</v>
      </c>
      <c r="C85" s="12">
        <f t="shared" si="26"/>
        <v>11160</v>
      </c>
      <c r="D85" s="54">
        <f>IF(AND($E$5=""),"",IF(AND(C85=""),"",ROUND((C85*65%),0)))</f>
        <v>7254</v>
      </c>
      <c r="E85" s="12">
        <f t="shared" si="41"/>
        <v>1116</v>
      </c>
      <c r="F85" s="12" t="str">
        <f t="shared" si="49"/>
        <v/>
      </c>
      <c r="G85" s="11">
        <f t="shared" si="50"/>
        <v>19530</v>
      </c>
      <c r="H85" s="12">
        <f t="shared" si="27"/>
        <v>11130</v>
      </c>
      <c r="I85" s="54">
        <f>IF(AND($E$5=""),"",IF(AND(H85=""),"",ROUND((H85*65%),0)))</f>
        <v>7235</v>
      </c>
      <c r="J85" s="12">
        <f t="shared" si="42"/>
        <v>1113</v>
      </c>
      <c r="K85" s="12" t="str">
        <f t="shared" si="51"/>
        <v/>
      </c>
      <c r="L85" s="53">
        <f t="shared" si="52"/>
        <v>19478</v>
      </c>
      <c r="M85" s="14">
        <f t="shared" si="43"/>
        <v>30</v>
      </c>
      <c r="N85" s="14">
        <f t="shared" si="43"/>
        <v>19</v>
      </c>
      <c r="O85" s="14">
        <f t="shared" si="43"/>
        <v>3</v>
      </c>
      <c r="P85" s="14" t="str">
        <f t="shared" si="40"/>
        <v/>
      </c>
      <c r="Q85" s="14">
        <f t="shared" si="44"/>
        <v>52</v>
      </c>
      <c r="R85" s="14">
        <f t="shared" si="45"/>
        <v>5</v>
      </c>
      <c r="S85" s="14">
        <f t="shared" si="46"/>
        <v>5</v>
      </c>
      <c r="T85" s="13">
        <f t="shared" si="47"/>
        <v>10</v>
      </c>
      <c r="U85" s="13">
        <f t="shared" si="48"/>
        <v>42</v>
      </c>
      <c r="V85" s="15"/>
      <c r="W85" s="15"/>
      <c r="AH85" s="55"/>
      <c r="AI85" s="56"/>
      <c r="AJ85" s="56"/>
    </row>
    <row r="86" spans="1:36" ht="21" customHeight="1">
      <c r="A86" s="9">
        <v>76</v>
      </c>
      <c r="B86" s="32">
        <v>40940</v>
      </c>
      <c r="C86" s="12">
        <f t="shared" si="26"/>
        <v>11160</v>
      </c>
      <c r="D86" s="54">
        <f t="shared" ref="D86:D91" si="55">IF(AND($E$5=""),"",IF(AND(C86=""),"",ROUND((C86*65%),0)))</f>
        <v>7254</v>
      </c>
      <c r="E86" s="12">
        <f t="shared" si="41"/>
        <v>1116</v>
      </c>
      <c r="F86" s="12" t="str">
        <f t="shared" si="49"/>
        <v/>
      </c>
      <c r="G86" s="11">
        <f t="shared" si="50"/>
        <v>19530</v>
      </c>
      <c r="H86" s="12">
        <f t="shared" si="27"/>
        <v>11130</v>
      </c>
      <c r="I86" s="54">
        <f t="shared" ref="I86:I91" si="56">IF(AND($E$5=""),"",IF(AND(H86=""),"",ROUND((H86*65%),0)))</f>
        <v>7235</v>
      </c>
      <c r="J86" s="12">
        <f t="shared" si="42"/>
        <v>1113</v>
      </c>
      <c r="K86" s="12" t="str">
        <f t="shared" si="51"/>
        <v/>
      </c>
      <c r="L86" s="53">
        <f t="shared" si="52"/>
        <v>19478</v>
      </c>
      <c r="M86" s="14">
        <f t="shared" si="43"/>
        <v>30</v>
      </c>
      <c r="N86" s="14">
        <f t="shared" si="43"/>
        <v>19</v>
      </c>
      <c r="O86" s="14">
        <f t="shared" si="43"/>
        <v>3</v>
      </c>
      <c r="P86" s="14" t="str">
        <f t="shared" si="40"/>
        <v/>
      </c>
      <c r="Q86" s="14">
        <f t="shared" si="44"/>
        <v>52</v>
      </c>
      <c r="R86" s="14">
        <f t="shared" si="45"/>
        <v>5</v>
      </c>
      <c r="S86" s="14">
        <f t="shared" si="46"/>
        <v>5</v>
      </c>
      <c r="T86" s="13">
        <f t="shared" si="47"/>
        <v>10</v>
      </c>
      <c r="U86" s="13">
        <f t="shared" si="48"/>
        <v>42</v>
      </c>
      <c r="V86" s="15"/>
      <c r="W86" s="15"/>
      <c r="AH86" s="55"/>
      <c r="AI86" s="56"/>
      <c r="AJ86" s="56"/>
    </row>
    <row r="87" spans="1:36" ht="21" customHeight="1">
      <c r="A87" s="9">
        <v>77</v>
      </c>
      <c r="B87" s="32">
        <v>40969</v>
      </c>
      <c r="C87" s="12">
        <f t="shared" si="26"/>
        <v>11160</v>
      </c>
      <c r="D87" s="54">
        <f t="shared" si="55"/>
        <v>7254</v>
      </c>
      <c r="E87" s="12">
        <f t="shared" si="41"/>
        <v>1116</v>
      </c>
      <c r="F87" s="12" t="str">
        <f t="shared" si="49"/>
        <v/>
      </c>
      <c r="G87" s="11">
        <f t="shared" si="50"/>
        <v>19530</v>
      </c>
      <c r="H87" s="12">
        <f t="shared" si="27"/>
        <v>11130</v>
      </c>
      <c r="I87" s="54">
        <f t="shared" si="56"/>
        <v>7235</v>
      </c>
      <c r="J87" s="12">
        <f t="shared" si="42"/>
        <v>1113</v>
      </c>
      <c r="K87" s="12" t="str">
        <f t="shared" si="51"/>
        <v/>
      </c>
      <c r="L87" s="53">
        <f t="shared" si="52"/>
        <v>19478</v>
      </c>
      <c r="M87" s="14">
        <f t="shared" si="43"/>
        <v>30</v>
      </c>
      <c r="N87" s="14">
        <f t="shared" si="43"/>
        <v>19</v>
      </c>
      <c r="O87" s="14">
        <f t="shared" si="43"/>
        <v>3</v>
      </c>
      <c r="P87" s="14" t="str">
        <f t="shared" si="40"/>
        <v/>
      </c>
      <c r="Q87" s="14">
        <f t="shared" si="44"/>
        <v>52</v>
      </c>
      <c r="R87" s="14">
        <f t="shared" si="45"/>
        <v>5</v>
      </c>
      <c r="S87" s="14">
        <f t="shared" si="46"/>
        <v>5</v>
      </c>
      <c r="T87" s="13">
        <f t="shared" si="47"/>
        <v>10</v>
      </c>
      <c r="U87" s="13">
        <f t="shared" si="48"/>
        <v>42</v>
      </c>
      <c r="V87" s="15"/>
      <c r="W87" s="15"/>
      <c r="AH87" s="55"/>
      <c r="AI87" s="56"/>
      <c r="AJ87" s="56"/>
    </row>
    <row r="88" spans="1:36" ht="21" customHeight="1">
      <c r="A88" s="9">
        <v>78</v>
      </c>
      <c r="B88" s="32" t="s">
        <v>40</v>
      </c>
      <c r="C88" s="10"/>
      <c r="D88" s="54" t="str">
        <f t="shared" si="55"/>
        <v/>
      </c>
      <c r="E88" s="12" t="str">
        <f t="shared" si="41"/>
        <v/>
      </c>
      <c r="F88" s="12" t="str">
        <f t="shared" si="49"/>
        <v/>
      </c>
      <c r="G88" s="11" t="str">
        <f t="shared" si="50"/>
        <v/>
      </c>
      <c r="H88" s="10"/>
      <c r="I88" s="54" t="str">
        <f t="shared" si="56"/>
        <v/>
      </c>
      <c r="J88" s="12" t="str">
        <f t="shared" si="42"/>
        <v/>
      </c>
      <c r="K88" s="12" t="str">
        <f t="shared" si="51"/>
        <v/>
      </c>
      <c r="L88" s="53" t="str">
        <f t="shared" si="52"/>
        <v/>
      </c>
      <c r="M88" s="14" t="str">
        <f t="shared" si="43"/>
        <v/>
      </c>
      <c r="N88" s="14" t="str">
        <f t="shared" si="43"/>
        <v/>
      </c>
      <c r="O88" s="14" t="str">
        <f t="shared" si="43"/>
        <v/>
      </c>
      <c r="P88" s="14" t="str">
        <f t="shared" si="40"/>
        <v/>
      </c>
      <c r="Q88" s="14" t="str">
        <f t="shared" si="44"/>
        <v/>
      </c>
      <c r="R88" s="14" t="str">
        <f t="shared" si="45"/>
        <v/>
      </c>
      <c r="S88" s="14" t="str">
        <f t="shared" si="46"/>
        <v/>
      </c>
      <c r="T88" s="13" t="str">
        <f t="shared" si="47"/>
        <v/>
      </c>
      <c r="U88" s="13" t="str">
        <f t="shared" si="48"/>
        <v/>
      </c>
      <c r="V88" s="15"/>
      <c r="W88" s="15"/>
      <c r="AH88" s="55"/>
      <c r="AI88" s="56"/>
      <c r="AJ88" s="56"/>
    </row>
    <row r="89" spans="1:36" ht="21" customHeight="1">
      <c r="A89" s="9">
        <v>79</v>
      </c>
      <c r="B89" s="32">
        <v>41000</v>
      </c>
      <c r="C89" s="12">
        <f>IF(AND($E$5=""),"",IF(AND(C87=""),"",C87))</f>
        <v>11160</v>
      </c>
      <c r="D89" s="54">
        <f t="shared" si="55"/>
        <v>7254</v>
      </c>
      <c r="E89" s="12">
        <f t="shared" si="41"/>
        <v>1116</v>
      </c>
      <c r="F89" s="12" t="str">
        <f t="shared" si="49"/>
        <v/>
      </c>
      <c r="G89" s="11">
        <f t="shared" si="50"/>
        <v>19530</v>
      </c>
      <c r="H89" s="12">
        <f>IF(AND($E$5=""),"",IF(AND(H87=""),"",H87))</f>
        <v>11130</v>
      </c>
      <c r="I89" s="54">
        <f t="shared" si="56"/>
        <v>7235</v>
      </c>
      <c r="J89" s="12">
        <f t="shared" si="42"/>
        <v>1113</v>
      </c>
      <c r="K89" s="12" t="str">
        <f t="shared" si="51"/>
        <v/>
      </c>
      <c r="L89" s="53">
        <f t="shared" si="52"/>
        <v>19478</v>
      </c>
      <c r="M89" s="14">
        <f t="shared" si="43"/>
        <v>30</v>
      </c>
      <c r="N89" s="14">
        <f t="shared" si="43"/>
        <v>19</v>
      </c>
      <c r="O89" s="14">
        <f t="shared" si="43"/>
        <v>3</v>
      </c>
      <c r="P89" s="14" t="str">
        <f t="shared" si="40"/>
        <v/>
      </c>
      <c r="Q89" s="14">
        <f t="shared" si="44"/>
        <v>52</v>
      </c>
      <c r="R89" s="14">
        <f t="shared" si="45"/>
        <v>5</v>
      </c>
      <c r="S89" s="14">
        <f t="shared" si="46"/>
        <v>5</v>
      </c>
      <c r="T89" s="13">
        <f t="shared" si="47"/>
        <v>10</v>
      </c>
      <c r="U89" s="13">
        <f t="shared" si="48"/>
        <v>42</v>
      </c>
      <c r="V89" s="15"/>
      <c r="W89" s="15"/>
      <c r="AH89" s="55"/>
      <c r="AI89" s="56"/>
      <c r="AJ89" s="56"/>
    </row>
    <row r="90" spans="1:36" ht="21" customHeight="1">
      <c r="A90" s="9">
        <v>80</v>
      </c>
      <c r="B90" s="32">
        <v>41030</v>
      </c>
      <c r="C90" s="12">
        <f t="shared" si="26"/>
        <v>11160</v>
      </c>
      <c r="D90" s="54">
        <f t="shared" si="55"/>
        <v>7254</v>
      </c>
      <c r="E90" s="12">
        <f t="shared" si="41"/>
        <v>1116</v>
      </c>
      <c r="F90" s="12" t="str">
        <f t="shared" si="49"/>
        <v/>
      </c>
      <c r="G90" s="11">
        <f t="shared" si="50"/>
        <v>19530</v>
      </c>
      <c r="H90" s="12">
        <f t="shared" si="27"/>
        <v>11130</v>
      </c>
      <c r="I90" s="54">
        <f t="shared" si="56"/>
        <v>7235</v>
      </c>
      <c r="J90" s="12">
        <f t="shared" si="42"/>
        <v>1113</v>
      </c>
      <c r="K90" s="12" t="str">
        <f t="shared" si="51"/>
        <v/>
      </c>
      <c r="L90" s="53">
        <f t="shared" si="52"/>
        <v>19478</v>
      </c>
      <c r="M90" s="14">
        <f t="shared" si="43"/>
        <v>30</v>
      </c>
      <c r="N90" s="14">
        <f t="shared" si="43"/>
        <v>19</v>
      </c>
      <c r="O90" s="14">
        <f t="shared" si="43"/>
        <v>3</v>
      </c>
      <c r="P90" s="14" t="str">
        <f t="shared" si="40"/>
        <v/>
      </c>
      <c r="Q90" s="14">
        <f t="shared" si="44"/>
        <v>52</v>
      </c>
      <c r="R90" s="14">
        <f t="shared" si="45"/>
        <v>5</v>
      </c>
      <c r="S90" s="14">
        <f t="shared" si="46"/>
        <v>5</v>
      </c>
      <c r="T90" s="13">
        <f t="shared" si="47"/>
        <v>10</v>
      </c>
      <c r="U90" s="13">
        <f t="shared" si="48"/>
        <v>42</v>
      </c>
      <c r="V90" s="15"/>
      <c r="W90" s="15"/>
      <c r="AH90" s="55"/>
      <c r="AI90" s="56"/>
      <c r="AJ90" s="56"/>
    </row>
    <row r="91" spans="1:36" ht="21" customHeight="1">
      <c r="A91" s="9">
        <v>81</v>
      </c>
      <c r="B91" s="32">
        <v>41061</v>
      </c>
      <c r="C91" s="12">
        <f t="shared" si="26"/>
        <v>11160</v>
      </c>
      <c r="D91" s="54">
        <f t="shared" si="55"/>
        <v>7254</v>
      </c>
      <c r="E91" s="12">
        <f t="shared" si="41"/>
        <v>1116</v>
      </c>
      <c r="F91" s="12" t="str">
        <f t="shared" si="49"/>
        <v/>
      </c>
      <c r="G91" s="11">
        <f t="shared" si="50"/>
        <v>19530</v>
      </c>
      <c r="H91" s="12">
        <f t="shared" si="27"/>
        <v>11130</v>
      </c>
      <c r="I91" s="54">
        <f t="shared" si="56"/>
        <v>7235</v>
      </c>
      <c r="J91" s="12">
        <f t="shared" si="42"/>
        <v>1113</v>
      </c>
      <c r="K91" s="12" t="str">
        <f t="shared" si="51"/>
        <v/>
      </c>
      <c r="L91" s="53">
        <f t="shared" si="52"/>
        <v>19478</v>
      </c>
      <c r="M91" s="14">
        <f t="shared" si="43"/>
        <v>30</v>
      </c>
      <c r="N91" s="14">
        <f t="shared" si="43"/>
        <v>19</v>
      </c>
      <c r="O91" s="14">
        <f t="shared" si="43"/>
        <v>3</v>
      </c>
      <c r="P91" s="14" t="str">
        <f t="shared" si="40"/>
        <v/>
      </c>
      <c r="Q91" s="14">
        <f t="shared" si="44"/>
        <v>52</v>
      </c>
      <c r="R91" s="14">
        <f t="shared" si="45"/>
        <v>5</v>
      </c>
      <c r="S91" s="14">
        <f t="shared" si="46"/>
        <v>5</v>
      </c>
      <c r="T91" s="13">
        <f t="shared" si="47"/>
        <v>10</v>
      </c>
      <c r="U91" s="13">
        <f t="shared" si="48"/>
        <v>42</v>
      </c>
      <c r="V91" s="15"/>
      <c r="W91" s="15"/>
      <c r="AH91" s="55"/>
      <c r="AI91" s="56"/>
      <c r="AJ91" s="56"/>
    </row>
    <row r="92" spans="1:36" ht="21" customHeight="1">
      <c r="A92" s="9">
        <v>82</v>
      </c>
      <c r="B92" s="32">
        <v>41091</v>
      </c>
      <c r="C92" s="12">
        <f>IF(AND($E$5=""),"",IF(AND(C91=""),"",ROUNDUP(ROUND(C91*3%,0),-1)+C91))</f>
        <v>11500</v>
      </c>
      <c r="D92" s="54">
        <f>IF(AND($E$5=""),"",IF(AND(C92=""),"",ROUND((C92*72%),0)))</f>
        <v>8280</v>
      </c>
      <c r="E92" s="12">
        <f t="shared" si="41"/>
        <v>1150</v>
      </c>
      <c r="F92" s="12" t="str">
        <f t="shared" si="49"/>
        <v/>
      </c>
      <c r="G92" s="11">
        <f t="shared" si="50"/>
        <v>20930</v>
      </c>
      <c r="H92" s="12">
        <f>IF(AND($E$5=""),"",IF(AND(H91=""),"",ROUNDUP(ROUND(H91*3%,0),-1)+H91))</f>
        <v>11470</v>
      </c>
      <c r="I92" s="54">
        <f>IF(AND($E$5=""),"",IF(AND(H92=""),"",ROUND((H92*72%),0)))</f>
        <v>8258</v>
      </c>
      <c r="J92" s="12">
        <f t="shared" si="42"/>
        <v>1147</v>
      </c>
      <c r="K92" s="12" t="str">
        <f t="shared" si="51"/>
        <v/>
      </c>
      <c r="L92" s="53">
        <f t="shared" si="52"/>
        <v>20875</v>
      </c>
      <c r="M92" s="14">
        <f t="shared" si="43"/>
        <v>30</v>
      </c>
      <c r="N92" s="14">
        <f t="shared" si="43"/>
        <v>22</v>
      </c>
      <c r="O92" s="14">
        <f t="shared" si="43"/>
        <v>3</v>
      </c>
      <c r="P92" s="14" t="str">
        <f t="shared" si="40"/>
        <v/>
      </c>
      <c r="Q92" s="14">
        <f t="shared" si="44"/>
        <v>55</v>
      </c>
      <c r="R92" s="14">
        <f t="shared" si="45"/>
        <v>6</v>
      </c>
      <c r="S92" s="14">
        <f t="shared" si="46"/>
        <v>6</v>
      </c>
      <c r="T92" s="13">
        <f t="shared" si="47"/>
        <v>12</v>
      </c>
      <c r="U92" s="13">
        <f t="shared" si="48"/>
        <v>43</v>
      </c>
      <c r="V92" s="15"/>
      <c r="W92" s="15"/>
      <c r="AH92" s="55"/>
      <c r="AI92" s="56"/>
      <c r="AJ92" s="56"/>
    </row>
    <row r="93" spans="1:36" ht="21" customHeight="1">
      <c r="A93" s="9">
        <v>83</v>
      </c>
      <c r="B93" s="32">
        <v>41122</v>
      </c>
      <c r="C93" s="12">
        <f t="shared" si="26"/>
        <v>11500</v>
      </c>
      <c r="D93" s="54">
        <f t="shared" ref="D93:D97" si="57">IF(AND($E$5=""),"",IF(AND(C93=""),"",ROUND((C93*72%),0)))</f>
        <v>8280</v>
      </c>
      <c r="E93" s="12">
        <f t="shared" si="41"/>
        <v>1150</v>
      </c>
      <c r="F93" s="12" t="str">
        <f t="shared" si="49"/>
        <v/>
      </c>
      <c r="G93" s="11">
        <f t="shared" si="50"/>
        <v>20930</v>
      </c>
      <c r="H93" s="12">
        <f t="shared" si="27"/>
        <v>11470</v>
      </c>
      <c r="I93" s="54">
        <f t="shared" ref="I93:I97" si="58">IF(AND($E$5=""),"",IF(AND(H93=""),"",ROUND((H93*72%),0)))</f>
        <v>8258</v>
      </c>
      <c r="J93" s="12">
        <f t="shared" si="42"/>
        <v>1147</v>
      </c>
      <c r="K93" s="12" t="str">
        <f t="shared" si="51"/>
        <v/>
      </c>
      <c r="L93" s="53">
        <f t="shared" si="52"/>
        <v>20875</v>
      </c>
      <c r="M93" s="14">
        <f t="shared" si="43"/>
        <v>30</v>
      </c>
      <c r="N93" s="14">
        <f t="shared" si="43"/>
        <v>22</v>
      </c>
      <c r="O93" s="14">
        <f t="shared" si="43"/>
        <v>3</v>
      </c>
      <c r="P93" s="14" t="str">
        <f t="shared" si="40"/>
        <v/>
      </c>
      <c r="Q93" s="14">
        <f t="shared" si="44"/>
        <v>55</v>
      </c>
      <c r="R93" s="14">
        <f t="shared" si="45"/>
        <v>6</v>
      </c>
      <c r="S93" s="14">
        <f t="shared" si="46"/>
        <v>6</v>
      </c>
      <c r="T93" s="13">
        <f t="shared" si="47"/>
        <v>12</v>
      </c>
      <c r="U93" s="13">
        <f t="shared" si="48"/>
        <v>43</v>
      </c>
      <c r="V93" s="15"/>
      <c r="W93" s="15"/>
      <c r="AH93" s="55"/>
      <c r="AI93" s="56"/>
      <c r="AJ93" s="56"/>
    </row>
    <row r="94" spans="1:36" ht="21" customHeight="1">
      <c r="A94" s="9">
        <v>84</v>
      </c>
      <c r="B94" s="32">
        <v>41153</v>
      </c>
      <c r="C94" s="12">
        <f t="shared" si="26"/>
        <v>11500</v>
      </c>
      <c r="D94" s="54">
        <f t="shared" si="57"/>
        <v>8280</v>
      </c>
      <c r="E94" s="12">
        <f t="shared" si="41"/>
        <v>1150</v>
      </c>
      <c r="F94" s="12" t="str">
        <f t="shared" si="49"/>
        <v/>
      </c>
      <c r="G94" s="11">
        <f t="shared" si="50"/>
        <v>20930</v>
      </c>
      <c r="H94" s="12">
        <f t="shared" si="27"/>
        <v>11470</v>
      </c>
      <c r="I94" s="54">
        <f t="shared" si="58"/>
        <v>8258</v>
      </c>
      <c r="J94" s="12">
        <f t="shared" si="42"/>
        <v>1147</v>
      </c>
      <c r="K94" s="12" t="str">
        <f t="shared" si="51"/>
        <v/>
      </c>
      <c r="L94" s="53">
        <f t="shared" si="52"/>
        <v>20875</v>
      </c>
      <c r="M94" s="14">
        <f t="shared" si="43"/>
        <v>30</v>
      </c>
      <c r="N94" s="14">
        <f t="shared" si="43"/>
        <v>22</v>
      </c>
      <c r="O94" s="14">
        <f t="shared" si="43"/>
        <v>3</v>
      </c>
      <c r="P94" s="14" t="str">
        <f t="shared" si="40"/>
        <v/>
      </c>
      <c r="Q94" s="14">
        <f t="shared" si="44"/>
        <v>55</v>
      </c>
      <c r="R94" s="14">
        <f t="shared" si="45"/>
        <v>6</v>
      </c>
      <c r="S94" s="14">
        <f t="shared" si="46"/>
        <v>6</v>
      </c>
      <c r="T94" s="13">
        <f t="shared" si="47"/>
        <v>12</v>
      </c>
      <c r="U94" s="13">
        <f t="shared" si="48"/>
        <v>43</v>
      </c>
      <c r="V94" s="15"/>
      <c r="W94" s="15"/>
      <c r="AH94" s="55"/>
      <c r="AI94" s="56"/>
      <c r="AJ94" s="56"/>
    </row>
    <row r="95" spans="1:36" ht="21" customHeight="1">
      <c r="A95" s="9">
        <v>85</v>
      </c>
      <c r="B95" s="32">
        <v>41183</v>
      </c>
      <c r="C95" s="12">
        <f t="shared" si="26"/>
        <v>11500</v>
      </c>
      <c r="D95" s="54">
        <f t="shared" si="57"/>
        <v>8280</v>
      </c>
      <c r="E95" s="12">
        <f t="shared" si="41"/>
        <v>1150</v>
      </c>
      <c r="F95" s="12" t="str">
        <f t="shared" si="49"/>
        <v/>
      </c>
      <c r="G95" s="11">
        <f t="shared" si="50"/>
        <v>20930</v>
      </c>
      <c r="H95" s="12">
        <f t="shared" si="27"/>
        <v>11470</v>
      </c>
      <c r="I95" s="54">
        <f t="shared" si="58"/>
        <v>8258</v>
      </c>
      <c r="J95" s="12">
        <f t="shared" si="42"/>
        <v>1147</v>
      </c>
      <c r="K95" s="12" t="str">
        <f t="shared" si="51"/>
        <v/>
      </c>
      <c r="L95" s="53">
        <f t="shared" si="52"/>
        <v>20875</v>
      </c>
      <c r="M95" s="14">
        <f t="shared" si="43"/>
        <v>30</v>
      </c>
      <c r="N95" s="14">
        <f t="shared" si="43"/>
        <v>22</v>
      </c>
      <c r="O95" s="14">
        <f t="shared" si="43"/>
        <v>3</v>
      </c>
      <c r="P95" s="14" t="str">
        <f t="shared" si="40"/>
        <v/>
      </c>
      <c r="Q95" s="14">
        <f t="shared" si="44"/>
        <v>55</v>
      </c>
      <c r="R95" s="14">
        <f t="shared" si="45"/>
        <v>6</v>
      </c>
      <c r="S95" s="14">
        <f t="shared" si="46"/>
        <v>6</v>
      </c>
      <c r="T95" s="13">
        <f t="shared" si="47"/>
        <v>12</v>
      </c>
      <c r="U95" s="13">
        <f t="shared" si="48"/>
        <v>43</v>
      </c>
      <c r="V95" s="15"/>
      <c r="W95" s="15"/>
      <c r="AH95" s="55"/>
      <c r="AI95" s="56"/>
      <c r="AJ95" s="56"/>
    </row>
    <row r="96" spans="1:36" ht="21" customHeight="1">
      <c r="A96" s="9">
        <v>86</v>
      </c>
      <c r="B96" s="32">
        <v>41214</v>
      </c>
      <c r="C96" s="12">
        <f t="shared" si="26"/>
        <v>11500</v>
      </c>
      <c r="D96" s="54">
        <f t="shared" si="57"/>
        <v>8280</v>
      </c>
      <c r="E96" s="12">
        <f t="shared" si="41"/>
        <v>1150</v>
      </c>
      <c r="F96" s="12" t="str">
        <f t="shared" si="49"/>
        <v/>
      </c>
      <c r="G96" s="11">
        <f t="shared" si="50"/>
        <v>20930</v>
      </c>
      <c r="H96" s="12">
        <f t="shared" si="27"/>
        <v>11470</v>
      </c>
      <c r="I96" s="54">
        <f t="shared" si="58"/>
        <v>8258</v>
      </c>
      <c r="J96" s="12">
        <f t="shared" si="42"/>
        <v>1147</v>
      </c>
      <c r="K96" s="12" t="str">
        <f t="shared" si="51"/>
        <v/>
      </c>
      <c r="L96" s="53">
        <f t="shared" si="52"/>
        <v>20875</v>
      </c>
      <c r="M96" s="14">
        <f t="shared" si="43"/>
        <v>30</v>
      </c>
      <c r="N96" s="14">
        <f t="shared" si="43"/>
        <v>22</v>
      </c>
      <c r="O96" s="14">
        <f t="shared" si="43"/>
        <v>3</v>
      </c>
      <c r="P96" s="14" t="str">
        <f t="shared" si="40"/>
        <v/>
      </c>
      <c r="Q96" s="14">
        <f t="shared" si="44"/>
        <v>55</v>
      </c>
      <c r="R96" s="14">
        <f t="shared" si="45"/>
        <v>6</v>
      </c>
      <c r="S96" s="14">
        <f t="shared" si="46"/>
        <v>6</v>
      </c>
      <c r="T96" s="13">
        <f t="shared" si="47"/>
        <v>12</v>
      </c>
      <c r="U96" s="13">
        <f t="shared" si="48"/>
        <v>43</v>
      </c>
      <c r="V96" s="15"/>
      <c r="W96" s="15"/>
      <c r="AH96" s="55"/>
      <c r="AI96" s="56"/>
      <c r="AJ96" s="56"/>
    </row>
    <row r="97" spans="1:36" ht="21" customHeight="1">
      <c r="A97" s="9">
        <v>87</v>
      </c>
      <c r="B97" s="32">
        <v>41244</v>
      </c>
      <c r="C97" s="12">
        <f t="shared" si="26"/>
        <v>11500</v>
      </c>
      <c r="D97" s="54">
        <f t="shared" si="57"/>
        <v>8280</v>
      </c>
      <c r="E97" s="12">
        <f t="shared" si="41"/>
        <v>1150</v>
      </c>
      <c r="F97" s="12" t="str">
        <f t="shared" si="49"/>
        <v/>
      </c>
      <c r="G97" s="11">
        <f t="shared" si="50"/>
        <v>20930</v>
      </c>
      <c r="H97" s="12">
        <f t="shared" si="27"/>
        <v>11470</v>
      </c>
      <c r="I97" s="54">
        <f t="shared" si="58"/>
        <v>8258</v>
      </c>
      <c r="J97" s="12">
        <f t="shared" si="42"/>
        <v>1147</v>
      </c>
      <c r="K97" s="12" t="str">
        <f t="shared" si="51"/>
        <v/>
      </c>
      <c r="L97" s="53">
        <f t="shared" si="52"/>
        <v>20875</v>
      </c>
      <c r="M97" s="14">
        <f t="shared" si="43"/>
        <v>30</v>
      </c>
      <c r="N97" s="14">
        <f t="shared" si="43"/>
        <v>22</v>
      </c>
      <c r="O97" s="14">
        <f t="shared" si="43"/>
        <v>3</v>
      </c>
      <c r="P97" s="14" t="str">
        <f t="shared" si="40"/>
        <v/>
      </c>
      <c r="Q97" s="14">
        <f t="shared" si="44"/>
        <v>55</v>
      </c>
      <c r="R97" s="14">
        <f t="shared" si="45"/>
        <v>6</v>
      </c>
      <c r="S97" s="14">
        <f t="shared" si="46"/>
        <v>6</v>
      </c>
      <c r="T97" s="13">
        <f t="shared" si="47"/>
        <v>12</v>
      </c>
      <c r="U97" s="13">
        <f t="shared" si="48"/>
        <v>43</v>
      </c>
      <c r="V97" s="15"/>
      <c r="W97" s="15"/>
      <c r="AH97" s="55"/>
      <c r="AI97" s="56"/>
      <c r="AJ97" s="56"/>
    </row>
    <row r="98" spans="1:36" ht="21" customHeight="1">
      <c r="A98" s="9">
        <v>88</v>
      </c>
      <c r="B98" s="32">
        <v>41275</v>
      </c>
      <c r="C98" s="12">
        <f t="shared" si="26"/>
        <v>11500</v>
      </c>
      <c r="D98" s="54">
        <f>IF(AND($E$5=""),"",IF(AND(C98=""),"",ROUND((C98*80%),0)))</f>
        <v>9200</v>
      </c>
      <c r="E98" s="12">
        <f t="shared" si="41"/>
        <v>1150</v>
      </c>
      <c r="F98" s="12" t="str">
        <f t="shared" si="49"/>
        <v/>
      </c>
      <c r="G98" s="11">
        <f t="shared" si="50"/>
        <v>21850</v>
      </c>
      <c r="H98" s="12">
        <f t="shared" si="27"/>
        <v>11470</v>
      </c>
      <c r="I98" s="54">
        <f>IF(AND($E$5=""),"",IF(AND(H98=""),"",ROUND((H98*80%),0)))</f>
        <v>9176</v>
      </c>
      <c r="J98" s="12">
        <f t="shared" si="42"/>
        <v>1147</v>
      </c>
      <c r="K98" s="12" t="str">
        <f t="shared" si="51"/>
        <v/>
      </c>
      <c r="L98" s="53">
        <f t="shared" si="52"/>
        <v>21793</v>
      </c>
      <c r="M98" s="14">
        <f t="shared" si="43"/>
        <v>30</v>
      </c>
      <c r="N98" s="14">
        <f t="shared" si="43"/>
        <v>24</v>
      </c>
      <c r="O98" s="14">
        <f t="shared" si="43"/>
        <v>3</v>
      </c>
      <c r="P98" s="14" t="str">
        <f t="shared" si="40"/>
        <v/>
      </c>
      <c r="Q98" s="14">
        <f t="shared" si="44"/>
        <v>57</v>
      </c>
      <c r="R98" s="14">
        <f t="shared" si="45"/>
        <v>6</v>
      </c>
      <c r="S98" s="14">
        <f t="shared" si="46"/>
        <v>6</v>
      </c>
      <c r="T98" s="13">
        <f t="shared" si="47"/>
        <v>12</v>
      </c>
      <c r="U98" s="13">
        <f t="shared" si="48"/>
        <v>45</v>
      </c>
      <c r="V98" s="15"/>
      <c r="W98" s="15"/>
      <c r="AH98" s="55"/>
      <c r="AI98" s="56"/>
      <c r="AJ98" s="56"/>
    </row>
    <row r="99" spans="1:36" ht="21" customHeight="1">
      <c r="A99" s="9">
        <v>89</v>
      </c>
      <c r="B99" s="32">
        <v>41306</v>
      </c>
      <c r="C99" s="12">
        <f t="shared" si="26"/>
        <v>11500</v>
      </c>
      <c r="D99" s="54">
        <f t="shared" ref="D99:D104" si="59">IF(AND($E$5=""),"",IF(AND(C99=""),"",ROUND((C99*80%),0)))</f>
        <v>9200</v>
      </c>
      <c r="E99" s="12">
        <f t="shared" si="41"/>
        <v>1150</v>
      </c>
      <c r="F99" s="12" t="str">
        <f t="shared" si="49"/>
        <v/>
      </c>
      <c r="G99" s="11">
        <f t="shared" si="50"/>
        <v>21850</v>
      </c>
      <c r="H99" s="12">
        <f t="shared" si="27"/>
        <v>11470</v>
      </c>
      <c r="I99" s="54">
        <f t="shared" ref="I99:I104" si="60">IF(AND($E$5=""),"",IF(AND(H99=""),"",ROUND((H99*80%),0)))</f>
        <v>9176</v>
      </c>
      <c r="J99" s="12">
        <f t="shared" si="42"/>
        <v>1147</v>
      </c>
      <c r="K99" s="12" t="str">
        <f t="shared" si="51"/>
        <v/>
      </c>
      <c r="L99" s="53">
        <f t="shared" si="52"/>
        <v>21793</v>
      </c>
      <c r="M99" s="14">
        <f t="shared" si="43"/>
        <v>30</v>
      </c>
      <c r="N99" s="14">
        <f t="shared" si="43"/>
        <v>24</v>
      </c>
      <c r="O99" s="14">
        <f t="shared" si="43"/>
        <v>3</v>
      </c>
      <c r="P99" s="14" t="str">
        <f t="shared" si="40"/>
        <v/>
      </c>
      <c r="Q99" s="14">
        <f t="shared" si="44"/>
        <v>57</v>
      </c>
      <c r="R99" s="14">
        <f t="shared" si="45"/>
        <v>6</v>
      </c>
      <c r="S99" s="14">
        <f t="shared" si="46"/>
        <v>6</v>
      </c>
      <c r="T99" s="13">
        <f t="shared" si="47"/>
        <v>12</v>
      </c>
      <c r="U99" s="13">
        <f t="shared" si="48"/>
        <v>45</v>
      </c>
      <c r="V99" s="15"/>
      <c r="W99" s="15"/>
      <c r="AH99" s="55"/>
      <c r="AI99" s="56"/>
      <c r="AJ99" s="56"/>
    </row>
    <row r="100" spans="1:36" ht="21" customHeight="1">
      <c r="A100" s="9">
        <v>90</v>
      </c>
      <c r="B100" s="32">
        <v>41334</v>
      </c>
      <c r="C100" s="12">
        <f t="shared" si="26"/>
        <v>11500</v>
      </c>
      <c r="D100" s="54">
        <f t="shared" si="59"/>
        <v>9200</v>
      </c>
      <c r="E100" s="12">
        <f t="shared" si="41"/>
        <v>1150</v>
      </c>
      <c r="F100" s="12" t="str">
        <f t="shared" si="49"/>
        <v/>
      </c>
      <c r="G100" s="11">
        <f t="shared" si="50"/>
        <v>21850</v>
      </c>
      <c r="H100" s="12">
        <f t="shared" si="27"/>
        <v>11470</v>
      </c>
      <c r="I100" s="54">
        <f t="shared" si="60"/>
        <v>9176</v>
      </c>
      <c r="J100" s="12">
        <f t="shared" si="42"/>
        <v>1147</v>
      </c>
      <c r="K100" s="12" t="str">
        <f t="shared" si="51"/>
        <v/>
      </c>
      <c r="L100" s="53">
        <f t="shared" si="52"/>
        <v>21793</v>
      </c>
      <c r="M100" s="14">
        <f t="shared" si="43"/>
        <v>30</v>
      </c>
      <c r="N100" s="14">
        <f t="shared" si="43"/>
        <v>24</v>
      </c>
      <c r="O100" s="14">
        <f t="shared" si="43"/>
        <v>3</v>
      </c>
      <c r="P100" s="14" t="str">
        <f t="shared" si="40"/>
        <v/>
      </c>
      <c r="Q100" s="14">
        <f t="shared" si="44"/>
        <v>57</v>
      </c>
      <c r="R100" s="14">
        <f t="shared" si="45"/>
        <v>6</v>
      </c>
      <c r="S100" s="14">
        <f t="shared" si="46"/>
        <v>6</v>
      </c>
      <c r="T100" s="13">
        <f t="shared" si="47"/>
        <v>12</v>
      </c>
      <c r="U100" s="13">
        <f t="shared" si="48"/>
        <v>45</v>
      </c>
      <c r="V100" s="15"/>
      <c r="W100" s="15"/>
      <c r="AH100" s="55"/>
      <c r="AI100" s="56"/>
      <c r="AJ100" s="56"/>
    </row>
    <row r="101" spans="1:36" ht="21" customHeight="1">
      <c r="A101" s="9">
        <v>91</v>
      </c>
      <c r="B101" s="32" t="s">
        <v>40</v>
      </c>
      <c r="C101" s="10"/>
      <c r="D101" s="54" t="str">
        <f t="shared" si="59"/>
        <v/>
      </c>
      <c r="E101" s="12" t="str">
        <f t="shared" si="41"/>
        <v/>
      </c>
      <c r="F101" s="12" t="str">
        <f t="shared" si="49"/>
        <v/>
      </c>
      <c r="G101" s="11" t="str">
        <f t="shared" si="50"/>
        <v/>
      </c>
      <c r="H101" s="10"/>
      <c r="I101" s="54" t="str">
        <f t="shared" si="60"/>
        <v/>
      </c>
      <c r="J101" s="12" t="str">
        <f t="shared" si="42"/>
        <v/>
      </c>
      <c r="K101" s="12" t="str">
        <f t="shared" si="51"/>
        <v/>
      </c>
      <c r="L101" s="53" t="str">
        <f t="shared" si="52"/>
        <v/>
      </c>
      <c r="M101" s="14" t="str">
        <f t="shared" si="43"/>
        <v/>
      </c>
      <c r="N101" s="14" t="str">
        <f t="shared" si="43"/>
        <v/>
      </c>
      <c r="O101" s="14" t="str">
        <f t="shared" si="43"/>
        <v/>
      </c>
      <c r="P101" s="14" t="str">
        <f t="shared" si="40"/>
        <v/>
      </c>
      <c r="Q101" s="14" t="str">
        <f t="shared" si="44"/>
        <v/>
      </c>
      <c r="R101" s="14" t="str">
        <f t="shared" si="45"/>
        <v/>
      </c>
      <c r="S101" s="14" t="str">
        <f t="shared" si="46"/>
        <v/>
      </c>
      <c r="T101" s="13" t="str">
        <f t="shared" si="47"/>
        <v/>
      </c>
      <c r="U101" s="13" t="str">
        <f t="shared" si="48"/>
        <v/>
      </c>
      <c r="V101" s="15"/>
      <c r="W101" s="15"/>
      <c r="AH101" s="55"/>
      <c r="AI101" s="56"/>
      <c r="AJ101" s="56"/>
    </row>
    <row r="102" spans="1:36" ht="21" customHeight="1">
      <c r="A102" s="9">
        <v>92</v>
      </c>
      <c r="B102" s="32">
        <v>41365</v>
      </c>
      <c r="C102" s="12">
        <f>IF(AND($E$5=""),"",IF(AND(C100=""),"",C100))</f>
        <v>11500</v>
      </c>
      <c r="D102" s="54">
        <f t="shared" si="59"/>
        <v>9200</v>
      </c>
      <c r="E102" s="12">
        <f t="shared" si="41"/>
        <v>1150</v>
      </c>
      <c r="F102" s="12" t="str">
        <f t="shared" si="49"/>
        <v/>
      </c>
      <c r="G102" s="11">
        <f t="shared" si="50"/>
        <v>21850</v>
      </c>
      <c r="H102" s="12">
        <f>IF(AND($E$5=""),"",IF(AND(H100=""),"",H100))</f>
        <v>11470</v>
      </c>
      <c r="I102" s="54">
        <f t="shared" si="60"/>
        <v>9176</v>
      </c>
      <c r="J102" s="12">
        <f t="shared" si="42"/>
        <v>1147</v>
      </c>
      <c r="K102" s="12" t="str">
        <f t="shared" si="51"/>
        <v/>
      </c>
      <c r="L102" s="53">
        <f t="shared" si="52"/>
        <v>21793</v>
      </c>
      <c r="M102" s="14">
        <f t="shared" si="43"/>
        <v>30</v>
      </c>
      <c r="N102" s="14">
        <f t="shared" si="43"/>
        <v>24</v>
      </c>
      <c r="O102" s="14">
        <f t="shared" si="43"/>
        <v>3</v>
      </c>
      <c r="P102" s="14" t="str">
        <f t="shared" si="40"/>
        <v/>
      </c>
      <c r="Q102" s="14">
        <f t="shared" si="44"/>
        <v>57</v>
      </c>
      <c r="R102" s="14">
        <f t="shared" si="45"/>
        <v>6</v>
      </c>
      <c r="S102" s="14">
        <f t="shared" si="46"/>
        <v>6</v>
      </c>
      <c r="T102" s="13">
        <f t="shared" si="47"/>
        <v>12</v>
      </c>
      <c r="U102" s="13">
        <f t="shared" si="48"/>
        <v>45</v>
      </c>
      <c r="V102" s="15"/>
      <c r="W102" s="15"/>
      <c r="AH102" s="55"/>
      <c r="AI102" s="56"/>
      <c r="AJ102" s="56"/>
    </row>
    <row r="103" spans="1:36" ht="21" customHeight="1">
      <c r="A103" s="9">
        <v>93</v>
      </c>
      <c r="B103" s="32">
        <v>41395</v>
      </c>
      <c r="C103" s="12">
        <f t="shared" ref="C103:C165" si="61">IF(AND($E$5=""),"",IF(AND(C102=""),"",C102))</f>
        <v>11500</v>
      </c>
      <c r="D103" s="54">
        <f t="shared" si="59"/>
        <v>9200</v>
      </c>
      <c r="E103" s="12">
        <f t="shared" si="41"/>
        <v>1150</v>
      </c>
      <c r="F103" s="12" t="str">
        <f t="shared" si="49"/>
        <v/>
      </c>
      <c r="G103" s="11">
        <f t="shared" si="50"/>
        <v>21850</v>
      </c>
      <c r="H103" s="12">
        <f t="shared" ref="H103:H165" si="62">IF(AND($E$5=""),"",IF(AND(H102=""),"",H102))</f>
        <v>11470</v>
      </c>
      <c r="I103" s="54">
        <f t="shared" si="60"/>
        <v>9176</v>
      </c>
      <c r="J103" s="12">
        <f t="shared" si="42"/>
        <v>1147</v>
      </c>
      <c r="K103" s="12" t="str">
        <f t="shared" si="51"/>
        <v/>
      </c>
      <c r="L103" s="53">
        <f t="shared" si="52"/>
        <v>21793</v>
      </c>
      <c r="M103" s="14">
        <f t="shared" si="43"/>
        <v>30</v>
      </c>
      <c r="N103" s="14">
        <f t="shared" si="43"/>
        <v>24</v>
      </c>
      <c r="O103" s="14">
        <f t="shared" si="43"/>
        <v>3</v>
      </c>
      <c r="P103" s="14" t="str">
        <f t="shared" si="40"/>
        <v/>
      </c>
      <c r="Q103" s="14">
        <f t="shared" si="44"/>
        <v>57</v>
      </c>
      <c r="R103" s="14">
        <f t="shared" si="45"/>
        <v>6</v>
      </c>
      <c r="S103" s="14">
        <f t="shared" si="46"/>
        <v>6</v>
      </c>
      <c r="T103" s="13">
        <f t="shared" si="47"/>
        <v>12</v>
      </c>
      <c r="U103" s="13">
        <f t="shared" si="48"/>
        <v>45</v>
      </c>
      <c r="V103" s="15"/>
      <c r="W103" s="15"/>
      <c r="AH103" s="55"/>
      <c r="AI103" s="56"/>
      <c r="AJ103" s="56"/>
    </row>
    <row r="104" spans="1:36" ht="21" customHeight="1">
      <c r="A104" s="9">
        <v>94</v>
      </c>
      <c r="B104" s="32">
        <v>41426</v>
      </c>
      <c r="C104" s="12">
        <f t="shared" si="61"/>
        <v>11500</v>
      </c>
      <c r="D104" s="54">
        <f t="shared" si="59"/>
        <v>9200</v>
      </c>
      <c r="E104" s="12">
        <f t="shared" si="41"/>
        <v>1150</v>
      </c>
      <c r="F104" s="12" t="str">
        <f t="shared" si="49"/>
        <v/>
      </c>
      <c r="G104" s="11">
        <f t="shared" si="50"/>
        <v>21850</v>
      </c>
      <c r="H104" s="12">
        <f t="shared" si="62"/>
        <v>11470</v>
      </c>
      <c r="I104" s="54">
        <f t="shared" si="60"/>
        <v>9176</v>
      </c>
      <c r="J104" s="12">
        <f t="shared" si="42"/>
        <v>1147</v>
      </c>
      <c r="K104" s="12" t="str">
        <f t="shared" si="51"/>
        <v/>
      </c>
      <c r="L104" s="53">
        <f t="shared" si="52"/>
        <v>21793</v>
      </c>
      <c r="M104" s="14">
        <f t="shared" si="43"/>
        <v>30</v>
      </c>
      <c r="N104" s="14">
        <f t="shared" si="43"/>
        <v>24</v>
      </c>
      <c r="O104" s="14">
        <f t="shared" si="43"/>
        <v>3</v>
      </c>
      <c r="P104" s="14" t="str">
        <f t="shared" si="40"/>
        <v/>
      </c>
      <c r="Q104" s="14">
        <f t="shared" si="44"/>
        <v>57</v>
      </c>
      <c r="R104" s="14">
        <f t="shared" si="45"/>
        <v>6</v>
      </c>
      <c r="S104" s="14">
        <f t="shared" si="46"/>
        <v>6</v>
      </c>
      <c r="T104" s="13">
        <f t="shared" si="47"/>
        <v>12</v>
      </c>
      <c r="U104" s="13">
        <f t="shared" si="48"/>
        <v>45</v>
      </c>
      <c r="V104" s="15"/>
      <c r="W104" s="15"/>
      <c r="AH104" s="55"/>
      <c r="AI104" s="56"/>
      <c r="AJ104" s="56"/>
    </row>
    <row r="105" spans="1:36" ht="21" customHeight="1">
      <c r="A105" s="9">
        <v>95</v>
      </c>
      <c r="B105" s="32">
        <v>41456</v>
      </c>
      <c r="C105" s="12">
        <f>IF(AND($E$5=""),"",IF(AND(C104=""),"",ROUNDUP(ROUND(C104*3%,0),-1)+C104))</f>
        <v>11850</v>
      </c>
      <c r="D105" s="54">
        <f>IF(AND($E$5=""),"",IF(AND(C105=""),"",ROUND((C105*90%),0)))</f>
        <v>10665</v>
      </c>
      <c r="E105" s="12">
        <f t="shared" si="41"/>
        <v>1185</v>
      </c>
      <c r="F105" s="12" t="str">
        <f t="shared" si="49"/>
        <v/>
      </c>
      <c r="G105" s="11">
        <f t="shared" si="50"/>
        <v>23700</v>
      </c>
      <c r="H105" s="12">
        <f>IF(AND($E$5=""),"",IF(AND(H104=""),"",ROUNDUP(ROUND(H104*3%,0),-1)+H104))</f>
        <v>11820</v>
      </c>
      <c r="I105" s="54">
        <f>IF(AND($E$5=""),"",IF(AND(H105=""),"",ROUND((H105*90%),0)))</f>
        <v>10638</v>
      </c>
      <c r="J105" s="12">
        <f t="shared" si="42"/>
        <v>1182</v>
      </c>
      <c r="K105" s="12" t="str">
        <f t="shared" si="51"/>
        <v/>
      </c>
      <c r="L105" s="53">
        <f t="shared" si="52"/>
        <v>23640</v>
      </c>
      <c r="M105" s="14">
        <f t="shared" si="43"/>
        <v>30</v>
      </c>
      <c r="N105" s="14">
        <f t="shared" si="43"/>
        <v>27</v>
      </c>
      <c r="O105" s="14">
        <f t="shared" si="43"/>
        <v>3</v>
      </c>
      <c r="P105" s="14" t="str">
        <f t="shared" si="40"/>
        <v/>
      </c>
      <c r="Q105" s="14">
        <f t="shared" si="44"/>
        <v>60</v>
      </c>
      <c r="R105" s="14">
        <f t="shared" si="45"/>
        <v>6</v>
      </c>
      <c r="S105" s="14">
        <f t="shared" si="46"/>
        <v>6</v>
      </c>
      <c r="T105" s="13">
        <f t="shared" si="47"/>
        <v>12</v>
      </c>
      <c r="U105" s="13">
        <f t="shared" si="48"/>
        <v>48</v>
      </c>
      <c r="V105" s="15"/>
      <c r="W105" s="15"/>
      <c r="AH105" s="55"/>
      <c r="AI105" s="56"/>
      <c r="AJ105" s="56"/>
    </row>
    <row r="106" spans="1:36" ht="21" customHeight="1">
      <c r="A106" s="9">
        <v>96</v>
      </c>
      <c r="B106" s="32">
        <v>41487</v>
      </c>
      <c r="C106" s="12">
        <f t="shared" si="61"/>
        <v>11850</v>
      </c>
      <c r="D106" s="54">
        <f t="shared" ref="D106:D110" si="63">IF(AND($E$5=""),"",IF(AND(C106=""),"",ROUND((C106*90%),0)))</f>
        <v>10665</v>
      </c>
      <c r="E106" s="12">
        <f t="shared" si="41"/>
        <v>1185</v>
      </c>
      <c r="F106" s="12" t="str">
        <f t="shared" si="49"/>
        <v/>
      </c>
      <c r="G106" s="11">
        <f t="shared" si="50"/>
        <v>23700</v>
      </c>
      <c r="H106" s="12">
        <f t="shared" si="62"/>
        <v>11820</v>
      </c>
      <c r="I106" s="54">
        <f t="shared" ref="I106:I110" si="64">IF(AND($E$5=""),"",IF(AND(H106=""),"",ROUND((H106*90%),0)))</f>
        <v>10638</v>
      </c>
      <c r="J106" s="12">
        <f t="shared" si="42"/>
        <v>1182</v>
      </c>
      <c r="K106" s="12" t="str">
        <f t="shared" si="51"/>
        <v/>
      </c>
      <c r="L106" s="53">
        <f t="shared" si="52"/>
        <v>23640</v>
      </c>
      <c r="M106" s="14">
        <f t="shared" si="43"/>
        <v>30</v>
      </c>
      <c r="N106" s="14">
        <f t="shared" si="43"/>
        <v>27</v>
      </c>
      <c r="O106" s="14">
        <f t="shared" si="43"/>
        <v>3</v>
      </c>
      <c r="P106" s="14" t="str">
        <f t="shared" si="40"/>
        <v/>
      </c>
      <c r="Q106" s="14">
        <f t="shared" si="44"/>
        <v>60</v>
      </c>
      <c r="R106" s="14">
        <f t="shared" si="45"/>
        <v>6</v>
      </c>
      <c r="S106" s="14">
        <f t="shared" si="46"/>
        <v>6</v>
      </c>
      <c r="T106" s="13">
        <f t="shared" si="47"/>
        <v>12</v>
      </c>
      <c r="U106" s="13">
        <f t="shared" si="48"/>
        <v>48</v>
      </c>
      <c r="V106" s="15"/>
      <c r="W106" s="15"/>
      <c r="AH106" s="55"/>
      <c r="AI106" s="56"/>
      <c r="AJ106" s="56"/>
    </row>
    <row r="107" spans="1:36" ht="21" customHeight="1">
      <c r="A107" s="9">
        <v>97</v>
      </c>
      <c r="B107" s="32">
        <v>41518</v>
      </c>
      <c r="C107" s="12">
        <f t="shared" si="61"/>
        <v>11850</v>
      </c>
      <c r="D107" s="54">
        <f t="shared" si="63"/>
        <v>10665</v>
      </c>
      <c r="E107" s="12">
        <f t="shared" si="41"/>
        <v>1185</v>
      </c>
      <c r="F107" s="12" t="str">
        <f t="shared" si="49"/>
        <v/>
      </c>
      <c r="G107" s="11">
        <f t="shared" si="50"/>
        <v>23700</v>
      </c>
      <c r="H107" s="12">
        <f t="shared" si="62"/>
        <v>11820</v>
      </c>
      <c r="I107" s="54">
        <f t="shared" si="64"/>
        <v>10638</v>
      </c>
      <c r="J107" s="12">
        <f t="shared" si="42"/>
        <v>1182</v>
      </c>
      <c r="K107" s="12" t="str">
        <f t="shared" si="51"/>
        <v/>
      </c>
      <c r="L107" s="53">
        <f t="shared" si="52"/>
        <v>23640</v>
      </c>
      <c r="M107" s="14">
        <f t="shared" si="43"/>
        <v>30</v>
      </c>
      <c r="N107" s="14">
        <f t="shared" si="43"/>
        <v>27</v>
      </c>
      <c r="O107" s="14">
        <f t="shared" si="43"/>
        <v>3</v>
      </c>
      <c r="P107" s="14" t="str">
        <f t="shared" si="40"/>
        <v/>
      </c>
      <c r="Q107" s="14">
        <f t="shared" si="44"/>
        <v>60</v>
      </c>
      <c r="R107" s="14">
        <f t="shared" si="45"/>
        <v>6</v>
      </c>
      <c r="S107" s="14">
        <f t="shared" si="46"/>
        <v>6</v>
      </c>
      <c r="T107" s="13">
        <f t="shared" si="47"/>
        <v>12</v>
      </c>
      <c r="U107" s="13">
        <f t="shared" si="48"/>
        <v>48</v>
      </c>
      <c r="V107" s="15"/>
      <c r="W107" s="15"/>
      <c r="AH107" s="55"/>
      <c r="AI107" s="56"/>
      <c r="AJ107" s="56"/>
    </row>
    <row r="108" spans="1:36" ht="21" customHeight="1">
      <c r="A108" s="9">
        <v>98</v>
      </c>
      <c r="B108" s="32">
        <v>41548</v>
      </c>
      <c r="C108" s="12">
        <f t="shared" si="61"/>
        <v>11850</v>
      </c>
      <c r="D108" s="54">
        <f t="shared" si="63"/>
        <v>10665</v>
      </c>
      <c r="E108" s="12">
        <f t="shared" si="41"/>
        <v>1185</v>
      </c>
      <c r="F108" s="12" t="str">
        <f t="shared" si="49"/>
        <v/>
      </c>
      <c r="G108" s="11">
        <f t="shared" si="50"/>
        <v>23700</v>
      </c>
      <c r="H108" s="12">
        <f t="shared" si="62"/>
        <v>11820</v>
      </c>
      <c r="I108" s="54">
        <f t="shared" si="64"/>
        <v>10638</v>
      </c>
      <c r="J108" s="12">
        <f t="shared" si="42"/>
        <v>1182</v>
      </c>
      <c r="K108" s="12" t="str">
        <f t="shared" si="51"/>
        <v/>
      </c>
      <c r="L108" s="53">
        <f t="shared" si="52"/>
        <v>23640</v>
      </c>
      <c r="M108" s="14">
        <f t="shared" si="43"/>
        <v>30</v>
      </c>
      <c r="N108" s="14">
        <f t="shared" si="43"/>
        <v>27</v>
      </c>
      <c r="O108" s="14">
        <f t="shared" si="43"/>
        <v>3</v>
      </c>
      <c r="P108" s="14" t="str">
        <f t="shared" si="40"/>
        <v/>
      </c>
      <c r="Q108" s="14">
        <f t="shared" si="44"/>
        <v>60</v>
      </c>
      <c r="R108" s="14">
        <f t="shared" si="45"/>
        <v>6</v>
      </c>
      <c r="S108" s="14">
        <f t="shared" si="46"/>
        <v>6</v>
      </c>
      <c r="T108" s="13">
        <f t="shared" si="47"/>
        <v>12</v>
      </c>
      <c r="U108" s="13">
        <f t="shared" si="48"/>
        <v>48</v>
      </c>
      <c r="V108" s="15"/>
      <c r="W108" s="15"/>
      <c r="AH108" s="55"/>
      <c r="AI108" s="56"/>
      <c r="AJ108" s="56"/>
    </row>
    <row r="109" spans="1:36" ht="21" customHeight="1">
      <c r="A109" s="9">
        <v>99</v>
      </c>
      <c r="B109" s="32">
        <v>41579</v>
      </c>
      <c r="C109" s="12">
        <f t="shared" si="61"/>
        <v>11850</v>
      </c>
      <c r="D109" s="54">
        <f t="shared" si="63"/>
        <v>10665</v>
      </c>
      <c r="E109" s="12">
        <f t="shared" si="41"/>
        <v>1185</v>
      </c>
      <c r="F109" s="12" t="str">
        <f t="shared" si="49"/>
        <v/>
      </c>
      <c r="G109" s="11">
        <f t="shared" si="50"/>
        <v>23700</v>
      </c>
      <c r="H109" s="12">
        <f t="shared" si="62"/>
        <v>11820</v>
      </c>
      <c r="I109" s="54">
        <f t="shared" si="64"/>
        <v>10638</v>
      </c>
      <c r="J109" s="12">
        <f t="shared" si="42"/>
        <v>1182</v>
      </c>
      <c r="K109" s="12" t="str">
        <f t="shared" si="51"/>
        <v/>
      </c>
      <c r="L109" s="53">
        <f t="shared" si="52"/>
        <v>23640</v>
      </c>
      <c r="M109" s="14">
        <f t="shared" si="43"/>
        <v>30</v>
      </c>
      <c r="N109" s="14">
        <f t="shared" si="43"/>
        <v>27</v>
      </c>
      <c r="O109" s="14">
        <f t="shared" si="43"/>
        <v>3</v>
      </c>
      <c r="P109" s="14" t="str">
        <f t="shared" si="40"/>
        <v/>
      </c>
      <c r="Q109" s="14">
        <f t="shared" si="44"/>
        <v>60</v>
      </c>
      <c r="R109" s="14">
        <f t="shared" si="45"/>
        <v>6</v>
      </c>
      <c r="S109" s="14">
        <f t="shared" si="46"/>
        <v>6</v>
      </c>
      <c r="T109" s="13">
        <f t="shared" si="47"/>
        <v>12</v>
      </c>
      <c r="U109" s="13">
        <f t="shared" si="48"/>
        <v>48</v>
      </c>
      <c r="V109" s="15"/>
      <c r="W109" s="15"/>
      <c r="AH109" s="55"/>
      <c r="AI109" s="56"/>
      <c r="AJ109" s="56"/>
    </row>
    <row r="110" spans="1:36" ht="21" customHeight="1">
      <c r="A110" s="9">
        <v>100</v>
      </c>
      <c r="B110" s="32">
        <v>41609</v>
      </c>
      <c r="C110" s="12">
        <f t="shared" si="61"/>
        <v>11850</v>
      </c>
      <c r="D110" s="54">
        <f t="shared" si="63"/>
        <v>10665</v>
      </c>
      <c r="E110" s="12">
        <f t="shared" si="41"/>
        <v>1185</v>
      </c>
      <c r="F110" s="12" t="str">
        <f t="shared" si="49"/>
        <v/>
      </c>
      <c r="G110" s="11">
        <f t="shared" si="50"/>
        <v>23700</v>
      </c>
      <c r="H110" s="12">
        <f t="shared" si="62"/>
        <v>11820</v>
      </c>
      <c r="I110" s="54">
        <f t="shared" si="64"/>
        <v>10638</v>
      </c>
      <c r="J110" s="12">
        <f t="shared" si="42"/>
        <v>1182</v>
      </c>
      <c r="K110" s="12" t="str">
        <f t="shared" si="51"/>
        <v/>
      </c>
      <c r="L110" s="53">
        <f t="shared" si="52"/>
        <v>23640</v>
      </c>
      <c r="M110" s="14">
        <f t="shared" si="43"/>
        <v>30</v>
      </c>
      <c r="N110" s="14">
        <f t="shared" si="43"/>
        <v>27</v>
      </c>
      <c r="O110" s="14">
        <f t="shared" si="43"/>
        <v>3</v>
      </c>
      <c r="P110" s="14" t="str">
        <f t="shared" si="40"/>
        <v/>
      </c>
      <c r="Q110" s="14">
        <f t="shared" si="44"/>
        <v>60</v>
      </c>
      <c r="R110" s="14">
        <f t="shared" si="45"/>
        <v>6</v>
      </c>
      <c r="S110" s="14">
        <f t="shared" si="46"/>
        <v>6</v>
      </c>
      <c r="T110" s="13">
        <f t="shared" si="47"/>
        <v>12</v>
      </c>
      <c r="U110" s="13">
        <f t="shared" si="48"/>
        <v>48</v>
      </c>
      <c r="V110" s="15"/>
      <c r="W110" s="15"/>
      <c r="AH110" s="55"/>
      <c r="AI110" s="56"/>
      <c r="AJ110" s="56"/>
    </row>
    <row r="111" spans="1:36" ht="21" customHeight="1">
      <c r="A111" s="9">
        <v>101</v>
      </c>
      <c r="B111" s="32">
        <v>41640</v>
      </c>
      <c r="C111" s="12">
        <f t="shared" si="61"/>
        <v>11850</v>
      </c>
      <c r="D111" s="54">
        <f>IF(AND($E$5=""),"",IF(AND(C111=""),"",ROUND((C111*100%),0)))</f>
        <v>11850</v>
      </c>
      <c r="E111" s="12">
        <f t="shared" si="41"/>
        <v>1185</v>
      </c>
      <c r="F111" s="12" t="str">
        <f t="shared" si="49"/>
        <v/>
      </c>
      <c r="G111" s="11">
        <f t="shared" si="50"/>
        <v>24885</v>
      </c>
      <c r="H111" s="12">
        <f t="shared" si="62"/>
        <v>11820</v>
      </c>
      <c r="I111" s="54">
        <f>IF(AND($E$5=""),"",IF(AND(H111=""),"",ROUND((H111*100%),0)))</f>
        <v>11820</v>
      </c>
      <c r="J111" s="12">
        <f t="shared" si="42"/>
        <v>1182</v>
      </c>
      <c r="K111" s="12" t="str">
        <f t="shared" si="51"/>
        <v/>
      </c>
      <c r="L111" s="53">
        <f t="shared" si="52"/>
        <v>24822</v>
      </c>
      <c r="M111" s="14">
        <f t="shared" si="43"/>
        <v>30</v>
      </c>
      <c r="N111" s="14">
        <f t="shared" si="43"/>
        <v>30</v>
      </c>
      <c r="O111" s="14">
        <f t="shared" si="43"/>
        <v>3</v>
      </c>
      <c r="P111" s="14" t="str">
        <f t="shared" si="40"/>
        <v/>
      </c>
      <c r="Q111" s="14">
        <f t="shared" si="44"/>
        <v>63</v>
      </c>
      <c r="R111" s="14">
        <f t="shared" si="45"/>
        <v>6</v>
      </c>
      <c r="S111" s="14">
        <f t="shared" si="46"/>
        <v>6</v>
      </c>
      <c r="T111" s="13">
        <f t="shared" si="47"/>
        <v>12</v>
      </c>
      <c r="U111" s="13">
        <f t="shared" si="48"/>
        <v>51</v>
      </c>
      <c r="V111" s="15"/>
      <c r="W111" s="15"/>
      <c r="AH111" s="55"/>
      <c r="AI111" s="56"/>
      <c r="AJ111" s="56"/>
    </row>
    <row r="112" spans="1:36" ht="21" customHeight="1">
      <c r="A112" s="9">
        <v>102</v>
      </c>
      <c r="B112" s="32">
        <v>41671</v>
      </c>
      <c r="C112" s="12">
        <f t="shared" si="61"/>
        <v>11850</v>
      </c>
      <c r="D112" s="54">
        <f t="shared" ref="D112:D117" si="65">IF(AND($E$5=""),"",IF(AND(C112=""),"",ROUND((C112*100%),0)))</f>
        <v>11850</v>
      </c>
      <c r="E112" s="12">
        <f t="shared" si="41"/>
        <v>1185</v>
      </c>
      <c r="F112" s="12" t="str">
        <f t="shared" si="49"/>
        <v/>
      </c>
      <c r="G112" s="11">
        <f t="shared" si="50"/>
        <v>24885</v>
      </c>
      <c r="H112" s="12">
        <f t="shared" si="62"/>
        <v>11820</v>
      </c>
      <c r="I112" s="54">
        <f t="shared" ref="I112:I117" si="66">IF(AND($E$5=""),"",IF(AND(H112=""),"",ROUND((H112*100%),0)))</f>
        <v>11820</v>
      </c>
      <c r="J112" s="12">
        <f t="shared" si="42"/>
        <v>1182</v>
      </c>
      <c r="K112" s="12" t="str">
        <f t="shared" si="51"/>
        <v/>
      </c>
      <c r="L112" s="53">
        <f t="shared" si="52"/>
        <v>24822</v>
      </c>
      <c r="M112" s="14">
        <f t="shared" si="43"/>
        <v>30</v>
      </c>
      <c r="N112" s="14">
        <f t="shared" si="43"/>
        <v>30</v>
      </c>
      <c r="O112" s="14">
        <f t="shared" si="43"/>
        <v>3</v>
      </c>
      <c r="P112" s="14" t="str">
        <f t="shared" si="40"/>
        <v/>
      </c>
      <c r="Q112" s="14">
        <f t="shared" si="44"/>
        <v>63</v>
      </c>
      <c r="R112" s="14">
        <f t="shared" si="45"/>
        <v>6</v>
      </c>
      <c r="S112" s="14">
        <f t="shared" si="46"/>
        <v>6</v>
      </c>
      <c r="T112" s="13">
        <f t="shared" si="47"/>
        <v>12</v>
      </c>
      <c r="U112" s="13">
        <f t="shared" si="48"/>
        <v>51</v>
      </c>
      <c r="V112" s="15"/>
      <c r="W112" s="15"/>
      <c r="AH112" s="55"/>
      <c r="AI112" s="56"/>
      <c r="AJ112" s="56"/>
    </row>
    <row r="113" spans="1:36" ht="21" customHeight="1">
      <c r="A113" s="9">
        <v>103</v>
      </c>
      <c r="B113" s="32">
        <v>41699</v>
      </c>
      <c r="C113" s="12">
        <f t="shared" si="61"/>
        <v>11850</v>
      </c>
      <c r="D113" s="54">
        <f t="shared" si="65"/>
        <v>11850</v>
      </c>
      <c r="E113" s="12">
        <f t="shared" si="41"/>
        <v>1185</v>
      </c>
      <c r="F113" s="12" t="str">
        <f t="shared" si="49"/>
        <v/>
      </c>
      <c r="G113" s="11">
        <f t="shared" si="50"/>
        <v>24885</v>
      </c>
      <c r="H113" s="12">
        <f t="shared" si="62"/>
        <v>11820</v>
      </c>
      <c r="I113" s="54">
        <f t="shared" si="66"/>
        <v>11820</v>
      </c>
      <c r="J113" s="12">
        <f t="shared" si="42"/>
        <v>1182</v>
      </c>
      <c r="K113" s="12" t="str">
        <f t="shared" si="51"/>
        <v/>
      </c>
      <c r="L113" s="53">
        <f t="shared" si="52"/>
        <v>24822</v>
      </c>
      <c r="M113" s="14">
        <f t="shared" si="43"/>
        <v>30</v>
      </c>
      <c r="N113" s="14">
        <f t="shared" si="43"/>
        <v>30</v>
      </c>
      <c r="O113" s="14">
        <f t="shared" si="43"/>
        <v>3</v>
      </c>
      <c r="P113" s="14" t="str">
        <f t="shared" si="40"/>
        <v/>
      </c>
      <c r="Q113" s="14">
        <f t="shared" si="44"/>
        <v>63</v>
      </c>
      <c r="R113" s="14">
        <f t="shared" si="45"/>
        <v>6</v>
      </c>
      <c r="S113" s="14">
        <f t="shared" si="46"/>
        <v>6</v>
      </c>
      <c r="T113" s="13">
        <f t="shared" si="47"/>
        <v>12</v>
      </c>
      <c r="U113" s="13">
        <f t="shared" si="48"/>
        <v>51</v>
      </c>
      <c r="V113" s="15"/>
      <c r="W113" s="15"/>
      <c r="AH113" s="55"/>
      <c r="AI113" s="56"/>
      <c r="AJ113" s="56"/>
    </row>
    <row r="114" spans="1:36" ht="21" customHeight="1">
      <c r="A114" s="9">
        <v>104</v>
      </c>
      <c r="B114" s="32" t="s">
        <v>40</v>
      </c>
      <c r="C114" s="10"/>
      <c r="D114" s="54" t="str">
        <f t="shared" si="65"/>
        <v/>
      </c>
      <c r="E114" s="12" t="str">
        <f t="shared" si="41"/>
        <v/>
      </c>
      <c r="F114" s="12" t="str">
        <f t="shared" si="49"/>
        <v/>
      </c>
      <c r="G114" s="11" t="str">
        <f t="shared" si="50"/>
        <v/>
      </c>
      <c r="H114" s="10"/>
      <c r="I114" s="54" t="str">
        <f t="shared" si="66"/>
        <v/>
      </c>
      <c r="J114" s="12" t="str">
        <f t="shared" si="42"/>
        <v/>
      </c>
      <c r="K114" s="12" t="str">
        <f t="shared" si="51"/>
        <v/>
      </c>
      <c r="L114" s="53" t="str">
        <f t="shared" si="52"/>
        <v/>
      </c>
      <c r="M114" s="14" t="str">
        <f t="shared" si="43"/>
        <v/>
      </c>
      <c r="N114" s="14" t="str">
        <f t="shared" si="43"/>
        <v/>
      </c>
      <c r="O114" s="14" t="str">
        <f t="shared" si="43"/>
        <v/>
      </c>
      <c r="P114" s="14" t="str">
        <f t="shared" si="40"/>
        <v/>
      </c>
      <c r="Q114" s="14" t="str">
        <f t="shared" si="44"/>
        <v/>
      </c>
      <c r="R114" s="14" t="str">
        <f t="shared" si="45"/>
        <v/>
      </c>
      <c r="S114" s="14" t="str">
        <f t="shared" si="46"/>
        <v/>
      </c>
      <c r="T114" s="13" t="str">
        <f t="shared" si="47"/>
        <v/>
      </c>
      <c r="U114" s="13" t="str">
        <f t="shared" si="48"/>
        <v/>
      </c>
      <c r="V114" s="15"/>
      <c r="W114" s="15"/>
      <c r="AH114" s="55"/>
      <c r="AI114" s="56"/>
      <c r="AJ114" s="56"/>
    </row>
    <row r="115" spans="1:36" ht="21" customHeight="1">
      <c r="A115" s="9">
        <v>105</v>
      </c>
      <c r="B115" s="32">
        <v>41730</v>
      </c>
      <c r="C115" s="12">
        <f>IF(AND($E$5=""),"",IF(AND(C113=""),"",C113))</f>
        <v>11850</v>
      </c>
      <c r="D115" s="54">
        <f t="shared" si="65"/>
        <v>11850</v>
      </c>
      <c r="E115" s="12">
        <f t="shared" si="41"/>
        <v>1185</v>
      </c>
      <c r="F115" s="12" t="str">
        <f t="shared" si="49"/>
        <v/>
      </c>
      <c r="G115" s="11">
        <f t="shared" si="50"/>
        <v>24885</v>
      </c>
      <c r="H115" s="12">
        <f>IF(AND($E$5=""),"",IF(AND(H113=""),"",H113))</f>
        <v>11820</v>
      </c>
      <c r="I115" s="54">
        <f t="shared" si="66"/>
        <v>11820</v>
      </c>
      <c r="J115" s="12">
        <f t="shared" si="42"/>
        <v>1182</v>
      </c>
      <c r="K115" s="12" t="str">
        <f t="shared" si="51"/>
        <v/>
      </c>
      <c r="L115" s="53">
        <f t="shared" si="52"/>
        <v>24822</v>
      </c>
      <c r="M115" s="14">
        <f t="shared" si="43"/>
        <v>30</v>
      </c>
      <c r="N115" s="14">
        <f t="shared" si="43"/>
        <v>30</v>
      </c>
      <c r="O115" s="14">
        <f t="shared" si="43"/>
        <v>3</v>
      </c>
      <c r="P115" s="14" t="str">
        <f t="shared" si="40"/>
        <v/>
      </c>
      <c r="Q115" s="14">
        <f t="shared" si="44"/>
        <v>63</v>
      </c>
      <c r="R115" s="14">
        <f t="shared" si="45"/>
        <v>6</v>
      </c>
      <c r="S115" s="14">
        <f t="shared" si="46"/>
        <v>6</v>
      </c>
      <c r="T115" s="13">
        <f t="shared" si="47"/>
        <v>12</v>
      </c>
      <c r="U115" s="13">
        <f t="shared" si="48"/>
        <v>51</v>
      </c>
      <c r="V115" s="15"/>
      <c r="W115" s="15"/>
      <c r="AH115" s="55"/>
      <c r="AI115" s="56"/>
      <c r="AJ115" s="56"/>
    </row>
    <row r="116" spans="1:36" ht="21" customHeight="1">
      <c r="A116" s="9">
        <v>106</v>
      </c>
      <c r="B116" s="32">
        <v>41760</v>
      </c>
      <c r="C116" s="12">
        <f t="shared" si="61"/>
        <v>11850</v>
      </c>
      <c r="D116" s="54">
        <f t="shared" si="65"/>
        <v>11850</v>
      </c>
      <c r="E116" s="12">
        <f t="shared" si="41"/>
        <v>1185</v>
      </c>
      <c r="F116" s="12" t="str">
        <f t="shared" si="49"/>
        <v/>
      </c>
      <c r="G116" s="11">
        <f t="shared" si="50"/>
        <v>24885</v>
      </c>
      <c r="H116" s="12">
        <f t="shared" si="62"/>
        <v>11820</v>
      </c>
      <c r="I116" s="54">
        <f t="shared" si="66"/>
        <v>11820</v>
      </c>
      <c r="J116" s="12">
        <f t="shared" si="42"/>
        <v>1182</v>
      </c>
      <c r="K116" s="12" t="str">
        <f t="shared" si="51"/>
        <v/>
      </c>
      <c r="L116" s="53">
        <f t="shared" si="52"/>
        <v>24822</v>
      </c>
      <c r="M116" s="14">
        <f t="shared" si="43"/>
        <v>30</v>
      </c>
      <c r="N116" s="14">
        <f t="shared" si="43"/>
        <v>30</v>
      </c>
      <c r="O116" s="14">
        <f t="shared" si="43"/>
        <v>3</v>
      </c>
      <c r="P116" s="14" t="str">
        <f t="shared" si="40"/>
        <v/>
      </c>
      <c r="Q116" s="14">
        <f t="shared" si="44"/>
        <v>63</v>
      </c>
      <c r="R116" s="14">
        <f t="shared" si="45"/>
        <v>6</v>
      </c>
      <c r="S116" s="14">
        <f t="shared" si="46"/>
        <v>6</v>
      </c>
      <c r="T116" s="13">
        <f t="shared" si="47"/>
        <v>12</v>
      </c>
      <c r="U116" s="13">
        <f t="shared" si="48"/>
        <v>51</v>
      </c>
      <c r="V116" s="15"/>
      <c r="W116" s="15"/>
      <c r="AH116" s="55"/>
      <c r="AI116" s="56"/>
      <c r="AJ116" s="56"/>
    </row>
    <row r="117" spans="1:36" ht="21" customHeight="1">
      <c r="A117" s="9">
        <v>107</v>
      </c>
      <c r="B117" s="32">
        <v>41791</v>
      </c>
      <c r="C117" s="12">
        <f t="shared" si="61"/>
        <v>11850</v>
      </c>
      <c r="D117" s="54">
        <f t="shared" si="65"/>
        <v>11850</v>
      </c>
      <c r="E117" s="12">
        <f t="shared" si="41"/>
        <v>1185</v>
      </c>
      <c r="F117" s="12" t="str">
        <f t="shared" si="49"/>
        <v/>
      </c>
      <c r="G117" s="11">
        <f t="shared" si="50"/>
        <v>24885</v>
      </c>
      <c r="H117" s="12">
        <f t="shared" si="62"/>
        <v>11820</v>
      </c>
      <c r="I117" s="54">
        <f t="shared" si="66"/>
        <v>11820</v>
      </c>
      <c r="J117" s="12">
        <f t="shared" si="42"/>
        <v>1182</v>
      </c>
      <c r="K117" s="12" t="str">
        <f t="shared" si="51"/>
        <v/>
      </c>
      <c r="L117" s="53">
        <f t="shared" si="52"/>
        <v>24822</v>
      </c>
      <c r="M117" s="14">
        <f t="shared" si="43"/>
        <v>30</v>
      </c>
      <c r="N117" s="14">
        <f t="shared" si="43"/>
        <v>30</v>
      </c>
      <c r="O117" s="14">
        <f t="shared" si="43"/>
        <v>3</v>
      </c>
      <c r="P117" s="14" t="str">
        <f t="shared" si="40"/>
        <v/>
      </c>
      <c r="Q117" s="14">
        <f t="shared" si="44"/>
        <v>63</v>
      </c>
      <c r="R117" s="14">
        <f t="shared" si="45"/>
        <v>6</v>
      </c>
      <c r="S117" s="14">
        <f t="shared" si="46"/>
        <v>6</v>
      </c>
      <c r="T117" s="13">
        <f t="shared" si="47"/>
        <v>12</v>
      </c>
      <c r="U117" s="13">
        <f t="shared" si="48"/>
        <v>51</v>
      </c>
      <c r="V117" s="15"/>
      <c r="W117" s="15"/>
      <c r="AH117" s="55"/>
      <c r="AI117" s="56"/>
      <c r="AJ117" s="56"/>
    </row>
    <row r="118" spans="1:36" ht="21" customHeight="1">
      <c r="A118" s="9">
        <v>108</v>
      </c>
      <c r="B118" s="32">
        <v>41821</v>
      </c>
      <c r="C118" s="12">
        <f>IF(AND($E$5=""),"",IF(AND(C117=""),"",ROUNDUP(ROUND(C117*3%,0),-1)+C117))</f>
        <v>12210</v>
      </c>
      <c r="D118" s="54">
        <f>IF(AND($E$5=""),"",IF(AND(C118=""),"",ROUND((C118*107%),0)))</f>
        <v>13065</v>
      </c>
      <c r="E118" s="12">
        <f t="shared" si="41"/>
        <v>1221</v>
      </c>
      <c r="F118" s="12" t="str">
        <f t="shared" si="49"/>
        <v/>
      </c>
      <c r="G118" s="11">
        <f t="shared" si="50"/>
        <v>26496</v>
      </c>
      <c r="H118" s="12">
        <f>IF(AND($E$5=""),"",IF(AND(H117=""),"",ROUNDUP(ROUND(H117*3%,0),-1)+H117))</f>
        <v>12180</v>
      </c>
      <c r="I118" s="54">
        <f>IF(AND($E$5=""),"",IF(AND(H118=""),"",ROUND((H118*107%),0)))</f>
        <v>13033</v>
      </c>
      <c r="J118" s="12">
        <f t="shared" si="42"/>
        <v>1218</v>
      </c>
      <c r="K118" s="12" t="str">
        <f t="shared" si="51"/>
        <v/>
      </c>
      <c r="L118" s="53">
        <f t="shared" si="52"/>
        <v>26431</v>
      </c>
      <c r="M118" s="14">
        <f t="shared" si="43"/>
        <v>30</v>
      </c>
      <c r="N118" s="14">
        <f t="shared" si="43"/>
        <v>32</v>
      </c>
      <c r="O118" s="14">
        <f t="shared" si="43"/>
        <v>3</v>
      </c>
      <c r="P118" s="14" t="str">
        <f t="shared" si="40"/>
        <v/>
      </c>
      <c r="Q118" s="14">
        <f t="shared" si="44"/>
        <v>65</v>
      </c>
      <c r="R118" s="14">
        <f t="shared" si="45"/>
        <v>7</v>
      </c>
      <c r="S118" s="14">
        <f t="shared" si="46"/>
        <v>7</v>
      </c>
      <c r="T118" s="13">
        <f t="shared" si="47"/>
        <v>14</v>
      </c>
      <c r="U118" s="13">
        <f t="shared" si="48"/>
        <v>51</v>
      </c>
      <c r="V118" s="15"/>
      <c r="W118" s="15"/>
      <c r="AH118" s="55"/>
      <c r="AI118" s="56"/>
      <c r="AJ118" s="56"/>
    </row>
    <row r="119" spans="1:36" ht="21" customHeight="1">
      <c r="A119" s="9">
        <v>109</v>
      </c>
      <c r="B119" s="32">
        <v>41852</v>
      </c>
      <c r="C119" s="12">
        <f t="shared" si="61"/>
        <v>12210</v>
      </c>
      <c r="D119" s="54">
        <f t="shared" ref="D119:D123" si="67">IF(AND($E$5=""),"",IF(AND(C119=""),"",ROUND((C119*107%),0)))</f>
        <v>13065</v>
      </c>
      <c r="E119" s="12">
        <f t="shared" si="41"/>
        <v>1221</v>
      </c>
      <c r="F119" s="12" t="str">
        <f t="shared" si="49"/>
        <v/>
      </c>
      <c r="G119" s="11">
        <f t="shared" si="50"/>
        <v>26496</v>
      </c>
      <c r="H119" s="12">
        <f t="shared" si="62"/>
        <v>12180</v>
      </c>
      <c r="I119" s="54">
        <f t="shared" ref="I119:I123" si="68">IF(AND($E$5=""),"",IF(AND(H119=""),"",ROUND((H119*107%),0)))</f>
        <v>13033</v>
      </c>
      <c r="J119" s="12">
        <f t="shared" si="42"/>
        <v>1218</v>
      </c>
      <c r="K119" s="12" t="str">
        <f t="shared" si="51"/>
        <v/>
      </c>
      <c r="L119" s="53">
        <f t="shared" si="52"/>
        <v>26431</v>
      </c>
      <c r="M119" s="14">
        <f t="shared" si="43"/>
        <v>30</v>
      </c>
      <c r="N119" s="14">
        <f t="shared" si="43"/>
        <v>32</v>
      </c>
      <c r="O119" s="14">
        <f t="shared" si="43"/>
        <v>3</v>
      </c>
      <c r="P119" s="14" t="str">
        <f t="shared" si="40"/>
        <v/>
      </c>
      <c r="Q119" s="14">
        <f t="shared" si="44"/>
        <v>65</v>
      </c>
      <c r="R119" s="14">
        <f t="shared" si="45"/>
        <v>7</v>
      </c>
      <c r="S119" s="14">
        <f t="shared" si="46"/>
        <v>7</v>
      </c>
      <c r="T119" s="13">
        <f t="shared" si="47"/>
        <v>14</v>
      </c>
      <c r="U119" s="13">
        <f t="shared" si="48"/>
        <v>51</v>
      </c>
      <c r="V119" s="15"/>
      <c r="W119" s="15"/>
      <c r="AH119" s="55"/>
      <c r="AI119" s="56"/>
      <c r="AJ119" s="56"/>
    </row>
    <row r="120" spans="1:36" ht="21" customHeight="1">
      <c r="A120" s="9">
        <v>110</v>
      </c>
      <c r="B120" s="32">
        <v>41883</v>
      </c>
      <c r="C120" s="12">
        <f t="shared" si="61"/>
        <v>12210</v>
      </c>
      <c r="D120" s="54">
        <f t="shared" si="67"/>
        <v>13065</v>
      </c>
      <c r="E120" s="12">
        <f t="shared" si="41"/>
        <v>1221</v>
      </c>
      <c r="F120" s="12" t="str">
        <f t="shared" si="49"/>
        <v/>
      </c>
      <c r="G120" s="11">
        <f t="shared" si="50"/>
        <v>26496</v>
      </c>
      <c r="H120" s="12">
        <f t="shared" si="62"/>
        <v>12180</v>
      </c>
      <c r="I120" s="54">
        <f t="shared" si="68"/>
        <v>13033</v>
      </c>
      <c r="J120" s="12">
        <f t="shared" si="42"/>
        <v>1218</v>
      </c>
      <c r="K120" s="12" t="str">
        <f t="shared" si="51"/>
        <v/>
      </c>
      <c r="L120" s="53">
        <f t="shared" si="52"/>
        <v>26431</v>
      </c>
      <c r="M120" s="14">
        <f t="shared" si="43"/>
        <v>30</v>
      </c>
      <c r="N120" s="14">
        <f t="shared" si="43"/>
        <v>32</v>
      </c>
      <c r="O120" s="14">
        <f t="shared" si="43"/>
        <v>3</v>
      </c>
      <c r="P120" s="14" t="str">
        <f t="shared" si="40"/>
        <v/>
      </c>
      <c r="Q120" s="14">
        <f t="shared" si="44"/>
        <v>65</v>
      </c>
      <c r="R120" s="14">
        <f t="shared" si="45"/>
        <v>7</v>
      </c>
      <c r="S120" s="14">
        <f t="shared" si="46"/>
        <v>7</v>
      </c>
      <c r="T120" s="13">
        <f t="shared" si="47"/>
        <v>14</v>
      </c>
      <c r="U120" s="13">
        <f t="shared" si="48"/>
        <v>51</v>
      </c>
      <c r="V120" s="15"/>
      <c r="W120" s="15"/>
      <c r="AH120" s="55"/>
      <c r="AI120" s="56"/>
      <c r="AJ120" s="56"/>
    </row>
    <row r="121" spans="1:36" ht="21" customHeight="1">
      <c r="A121" s="9">
        <v>111</v>
      </c>
      <c r="B121" s="32">
        <v>41913</v>
      </c>
      <c r="C121" s="12">
        <f t="shared" si="61"/>
        <v>12210</v>
      </c>
      <c r="D121" s="54">
        <f t="shared" si="67"/>
        <v>13065</v>
      </c>
      <c r="E121" s="12">
        <f t="shared" si="41"/>
        <v>1221</v>
      </c>
      <c r="F121" s="12" t="str">
        <f t="shared" si="49"/>
        <v/>
      </c>
      <c r="G121" s="11">
        <f t="shared" si="50"/>
        <v>26496</v>
      </c>
      <c r="H121" s="12">
        <f t="shared" si="62"/>
        <v>12180</v>
      </c>
      <c r="I121" s="54">
        <f t="shared" si="68"/>
        <v>13033</v>
      </c>
      <c r="J121" s="12">
        <f t="shared" si="42"/>
        <v>1218</v>
      </c>
      <c r="K121" s="12" t="str">
        <f t="shared" si="51"/>
        <v/>
      </c>
      <c r="L121" s="53">
        <f t="shared" si="52"/>
        <v>26431</v>
      </c>
      <c r="M121" s="14">
        <f t="shared" si="43"/>
        <v>30</v>
      </c>
      <c r="N121" s="14">
        <f t="shared" si="43"/>
        <v>32</v>
      </c>
      <c r="O121" s="14">
        <f t="shared" si="43"/>
        <v>3</v>
      </c>
      <c r="P121" s="14" t="str">
        <f t="shared" si="40"/>
        <v/>
      </c>
      <c r="Q121" s="14">
        <f t="shared" si="44"/>
        <v>65</v>
      </c>
      <c r="R121" s="14">
        <f t="shared" si="45"/>
        <v>7</v>
      </c>
      <c r="S121" s="14">
        <f t="shared" si="46"/>
        <v>7</v>
      </c>
      <c r="T121" s="13">
        <f t="shared" si="47"/>
        <v>14</v>
      </c>
      <c r="U121" s="13">
        <f t="shared" si="48"/>
        <v>51</v>
      </c>
      <c r="V121" s="15"/>
      <c r="W121" s="15"/>
      <c r="AH121" s="55"/>
      <c r="AI121" s="56"/>
      <c r="AJ121" s="56"/>
    </row>
    <row r="122" spans="1:36" ht="21" customHeight="1">
      <c r="A122" s="9">
        <v>112</v>
      </c>
      <c r="B122" s="32">
        <v>41944</v>
      </c>
      <c r="C122" s="12">
        <f t="shared" si="61"/>
        <v>12210</v>
      </c>
      <c r="D122" s="54">
        <f t="shared" si="67"/>
        <v>13065</v>
      </c>
      <c r="E122" s="12">
        <f t="shared" si="41"/>
        <v>1221</v>
      </c>
      <c r="F122" s="12" t="str">
        <f t="shared" si="49"/>
        <v/>
      </c>
      <c r="G122" s="11">
        <f t="shared" si="50"/>
        <v>26496</v>
      </c>
      <c r="H122" s="12">
        <f t="shared" si="62"/>
        <v>12180</v>
      </c>
      <c r="I122" s="54">
        <f t="shared" si="68"/>
        <v>13033</v>
      </c>
      <c r="J122" s="12">
        <f t="shared" si="42"/>
        <v>1218</v>
      </c>
      <c r="K122" s="12" t="str">
        <f t="shared" si="51"/>
        <v/>
      </c>
      <c r="L122" s="53">
        <f t="shared" si="52"/>
        <v>26431</v>
      </c>
      <c r="M122" s="14">
        <f t="shared" si="43"/>
        <v>30</v>
      </c>
      <c r="N122" s="14">
        <f t="shared" si="43"/>
        <v>32</v>
      </c>
      <c r="O122" s="14">
        <f t="shared" si="43"/>
        <v>3</v>
      </c>
      <c r="P122" s="14" t="str">
        <f t="shared" si="40"/>
        <v/>
      </c>
      <c r="Q122" s="14">
        <f t="shared" si="44"/>
        <v>65</v>
      </c>
      <c r="R122" s="14">
        <f t="shared" si="45"/>
        <v>7</v>
      </c>
      <c r="S122" s="14">
        <f t="shared" si="46"/>
        <v>7</v>
      </c>
      <c r="T122" s="13">
        <f t="shared" si="47"/>
        <v>14</v>
      </c>
      <c r="U122" s="13">
        <f t="shared" si="48"/>
        <v>51</v>
      </c>
      <c r="V122" s="15"/>
      <c r="W122" s="15"/>
      <c r="AH122" s="55"/>
      <c r="AI122" s="56"/>
      <c r="AJ122" s="56"/>
    </row>
    <row r="123" spans="1:36" ht="21" customHeight="1">
      <c r="A123" s="9">
        <v>113</v>
      </c>
      <c r="B123" s="32">
        <v>41974</v>
      </c>
      <c r="C123" s="12">
        <f t="shared" si="61"/>
        <v>12210</v>
      </c>
      <c r="D123" s="54">
        <f t="shared" si="67"/>
        <v>13065</v>
      </c>
      <c r="E123" s="12">
        <f t="shared" si="41"/>
        <v>1221</v>
      </c>
      <c r="F123" s="12" t="str">
        <f t="shared" si="49"/>
        <v/>
      </c>
      <c r="G123" s="11">
        <f t="shared" si="50"/>
        <v>26496</v>
      </c>
      <c r="H123" s="12">
        <f t="shared" si="62"/>
        <v>12180</v>
      </c>
      <c r="I123" s="54">
        <f t="shared" si="68"/>
        <v>13033</v>
      </c>
      <c r="J123" s="12">
        <f t="shared" si="42"/>
        <v>1218</v>
      </c>
      <c r="K123" s="12" t="str">
        <f t="shared" si="51"/>
        <v/>
      </c>
      <c r="L123" s="53">
        <f t="shared" si="52"/>
        <v>26431</v>
      </c>
      <c r="M123" s="14">
        <f t="shared" si="43"/>
        <v>30</v>
      </c>
      <c r="N123" s="14">
        <f t="shared" si="43"/>
        <v>32</v>
      </c>
      <c r="O123" s="14">
        <f t="shared" si="43"/>
        <v>3</v>
      </c>
      <c r="P123" s="14" t="str">
        <f t="shared" si="40"/>
        <v/>
      </c>
      <c r="Q123" s="14">
        <f t="shared" si="44"/>
        <v>65</v>
      </c>
      <c r="R123" s="14">
        <f t="shared" si="45"/>
        <v>7</v>
      </c>
      <c r="S123" s="14">
        <f t="shared" si="46"/>
        <v>7</v>
      </c>
      <c r="T123" s="13">
        <f t="shared" si="47"/>
        <v>14</v>
      </c>
      <c r="U123" s="13">
        <f t="shared" si="48"/>
        <v>51</v>
      </c>
      <c r="V123" s="15"/>
      <c r="W123" s="15"/>
      <c r="AH123" s="55"/>
      <c r="AI123" s="56"/>
      <c r="AJ123" s="56"/>
    </row>
    <row r="124" spans="1:36" ht="21" customHeight="1">
      <c r="A124" s="9">
        <v>114</v>
      </c>
      <c r="B124" s="32">
        <v>42005</v>
      </c>
      <c r="C124" s="12">
        <f t="shared" si="61"/>
        <v>12210</v>
      </c>
      <c r="D124" s="54">
        <f>IF(AND($E$5=""),"",IF(AND(C124=""),"",ROUND((C124*113%),0)))</f>
        <v>13797</v>
      </c>
      <c r="E124" s="12">
        <f t="shared" si="41"/>
        <v>1221</v>
      </c>
      <c r="F124" s="12" t="str">
        <f t="shared" si="49"/>
        <v/>
      </c>
      <c r="G124" s="11">
        <f t="shared" si="50"/>
        <v>27228</v>
      </c>
      <c r="H124" s="12">
        <f t="shared" si="62"/>
        <v>12180</v>
      </c>
      <c r="I124" s="54">
        <f>IF(AND($E$5=""),"",IF(AND(H124=""),"",ROUND((H124*113%),0)))</f>
        <v>13763</v>
      </c>
      <c r="J124" s="12">
        <f t="shared" si="42"/>
        <v>1218</v>
      </c>
      <c r="K124" s="12" t="str">
        <f t="shared" si="51"/>
        <v/>
      </c>
      <c r="L124" s="53">
        <f t="shared" si="52"/>
        <v>27161</v>
      </c>
      <c r="M124" s="14">
        <f t="shared" si="43"/>
        <v>30</v>
      </c>
      <c r="N124" s="14">
        <f t="shared" si="43"/>
        <v>34</v>
      </c>
      <c r="O124" s="14">
        <f t="shared" si="43"/>
        <v>3</v>
      </c>
      <c r="P124" s="14" t="str">
        <f t="shared" si="40"/>
        <v/>
      </c>
      <c r="Q124" s="14">
        <f t="shared" si="44"/>
        <v>67</v>
      </c>
      <c r="R124" s="14">
        <f t="shared" si="45"/>
        <v>7</v>
      </c>
      <c r="S124" s="14">
        <f t="shared" si="46"/>
        <v>7</v>
      </c>
      <c r="T124" s="13">
        <f t="shared" si="47"/>
        <v>14</v>
      </c>
      <c r="U124" s="13">
        <f t="shared" si="48"/>
        <v>53</v>
      </c>
      <c r="V124" s="15"/>
      <c r="W124" s="15"/>
      <c r="AH124" s="55"/>
      <c r="AI124" s="56"/>
      <c r="AJ124" s="56"/>
    </row>
    <row r="125" spans="1:36" ht="21" customHeight="1">
      <c r="A125" s="9">
        <v>115</v>
      </c>
      <c r="B125" s="32">
        <v>42036</v>
      </c>
      <c r="C125" s="12">
        <f t="shared" si="61"/>
        <v>12210</v>
      </c>
      <c r="D125" s="54">
        <f t="shared" ref="D125:D130" si="69">IF(AND($E$5=""),"",IF(AND(C125=""),"",ROUND((C125*113%),0)))</f>
        <v>13797</v>
      </c>
      <c r="E125" s="12">
        <f t="shared" si="41"/>
        <v>1221</v>
      </c>
      <c r="F125" s="12" t="str">
        <f t="shared" si="49"/>
        <v/>
      </c>
      <c r="G125" s="11">
        <f t="shared" si="50"/>
        <v>27228</v>
      </c>
      <c r="H125" s="12">
        <f t="shared" si="62"/>
        <v>12180</v>
      </c>
      <c r="I125" s="54">
        <f t="shared" ref="I125:I130" si="70">IF(AND($E$5=""),"",IF(AND(H125=""),"",ROUND((H125*113%),0)))</f>
        <v>13763</v>
      </c>
      <c r="J125" s="12">
        <f t="shared" si="42"/>
        <v>1218</v>
      </c>
      <c r="K125" s="12" t="str">
        <f t="shared" si="51"/>
        <v/>
      </c>
      <c r="L125" s="53">
        <f t="shared" si="52"/>
        <v>27161</v>
      </c>
      <c r="M125" s="14">
        <f t="shared" si="43"/>
        <v>30</v>
      </c>
      <c r="N125" s="14">
        <f t="shared" si="43"/>
        <v>34</v>
      </c>
      <c r="O125" s="14">
        <f t="shared" si="43"/>
        <v>3</v>
      </c>
      <c r="P125" s="14" t="str">
        <f t="shared" si="40"/>
        <v/>
      </c>
      <c r="Q125" s="14">
        <f t="shared" si="44"/>
        <v>67</v>
      </c>
      <c r="R125" s="14">
        <f t="shared" si="45"/>
        <v>7</v>
      </c>
      <c r="S125" s="14">
        <f t="shared" si="46"/>
        <v>7</v>
      </c>
      <c r="T125" s="13">
        <f t="shared" si="47"/>
        <v>14</v>
      </c>
      <c r="U125" s="13">
        <f t="shared" si="48"/>
        <v>53</v>
      </c>
      <c r="V125" s="15"/>
      <c r="W125" s="15"/>
      <c r="AH125" s="55"/>
      <c r="AI125" s="56"/>
      <c r="AJ125" s="56"/>
    </row>
    <row r="126" spans="1:36" ht="21" customHeight="1">
      <c r="A126" s="9">
        <v>116</v>
      </c>
      <c r="B126" s="32">
        <v>42064</v>
      </c>
      <c r="C126" s="12">
        <f t="shared" si="61"/>
        <v>12210</v>
      </c>
      <c r="D126" s="54">
        <f t="shared" si="69"/>
        <v>13797</v>
      </c>
      <c r="E126" s="12">
        <f t="shared" si="41"/>
        <v>1221</v>
      </c>
      <c r="F126" s="12" t="str">
        <f t="shared" si="49"/>
        <v/>
      </c>
      <c r="G126" s="11">
        <f t="shared" si="50"/>
        <v>27228</v>
      </c>
      <c r="H126" s="12">
        <f t="shared" si="62"/>
        <v>12180</v>
      </c>
      <c r="I126" s="54">
        <f t="shared" si="70"/>
        <v>13763</v>
      </c>
      <c r="J126" s="12">
        <f t="shared" si="42"/>
        <v>1218</v>
      </c>
      <c r="K126" s="12" t="str">
        <f t="shared" si="51"/>
        <v/>
      </c>
      <c r="L126" s="53">
        <f t="shared" si="52"/>
        <v>27161</v>
      </c>
      <c r="M126" s="14">
        <f t="shared" si="43"/>
        <v>30</v>
      </c>
      <c r="N126" s="14">
        <f t="shared" si="43"/>
        <v>34</v>
      </c>
      <c r="O126" s="14">
        <f t="shared" si="43"/>
        <v>3</v>
      </c>
      <c r="P126" s="14" t="str">
        <f t="shared" si="40"/>
        <v/>
      </c>
      <c r="Q126" s="14">
        <f t="shared" si="44"/>
        <v>67</v>
      </c>
      <c r="R126" s="14">
        <f t="shared" si="45"/>
        <v>7</v>
      </c>
      <c r="S126" s="14">
        <f t="shared" si="46"/>
        <v>7</v>
      </c>
      <c r="T126" s="13">
        <f t="shared" si="47"/>
        <v>14</v>
      </c>
      <c r="U126" s="13">
        <f t="shared" si="48"/>
        <v>53</v>
      </c>
      <c r="V126" s="15"/>
      <c r="W126" s="15"/>
      <c r="AH126" s="55"/>
      <c r="AI126" s="56"/>
      <c r="AJ126" s="56"/>
    </row>
    <row r="127" spans="1:36" ht="21" customHeight="1">
      <c r="A127" s="9">
        <v>117</v>
      </c>
      <c r="B127" s="32" t="s">
        <v>40</v>
      </c>
      <c r="C127" s="10"/>
      <c r="D127" s="54" t="str">
        <f t="shared" si="69"/>
        <v/>
      </c>
      <c r="E127" s="12" t="str">
        <f t="shared" si="41"/>
        <v/>
      </c>
      <c r="F127" s="12" t="str">
        <f t="shared" si="49"/>
        <v/>
      </c>
      <c r="G127" s="11" t="str">
        <f t="shared" si="50"/>
        <v/>
      </c>
      <c r="H127" s="10"/>
      <c r="I127" s="54" t="str">
        <f t="shared" si="70"/>
        <v/>
      </c>
      <c r="J127" s="12" t="str">
        <f t="shared" si="42"/>
        <v/>
      </c>
      <c r="K127" s="12" t="str">
        <f t="shared" si="51"/>
        <v/>
      </c>
      <c r="L127" s="53" t="str">
        <f t="shared" si="52"/>
        <v/>
      </c>
      <c r="M127" s="14" t="str">
        <f t="shared" si="43"/>
        <v/>
      </c>
      <c r="N127" s="14" t="str">
        <f t="shared" si="43"/>
        <v/>
      </c>
      <c r="O127" s="14" t="str">
        <f t="shared" si="43"/>
        <v/>
      </c>
      <c r="P127" s="14" t="str">
        <f t="shared" si="40"/>
        <v/>
      </c>
      <c r="Q127" s="14" t="str">
        <f t="shared" si="44"/>
        <v/>
      </c>
      <c r="R127" s="14" t="str">
        <f t="shared" si="45"/>
        <v/>
      </c>
      <c r="S127" s="14" t="str">
        <f t="shared" si="46"/>
        <v/>
      </c>
      <c r="T127" s="13" t="str">
        <f t="shared" si="47"/>
        <v/>
      </c>
      <c r="U127" s="13" t="str">
        <f t="shared" si="48"/>
        <v/>
      </c>
      <c r="V127" s="15"/>
      <c r="W127" s="15"/>
      <c r="AH127" s="55"/>
      <c r="AI127" s="56"/>
      <c r="AJ127" s="56"/>
    </row>
    <row r="128" spans="1:36" ht="21" customHeight="1">
      <c r="A128" s="9">
        <v>118</v>
      </c>
      <c r="B128" s="32">
        <v>42095</v>
      </c>
      <c r="C128" s="12">
        <f>IF(AND($E$5=""),"",IF(AND(C126=""),"",C126))</f>
        <v>12210</v>
      </c>
      <c r="D128" s="54">
        <f t="shared" si="69"/>
        <v>13797</v>
      </c>
      <c r="E128" s="12">
        <f t="shared" si="41"/>
        <v>1221</v>
      </c>
      <c r="F128" s="12" t="str">
        <f t="shared" si="49"/>
        <v/>
      </c>
      <c r="G128" s="11">
        <f t="shared" si="50"/>
        <v>27228</v>
      </c>
      <c r="H128" s="12">
        <f>IF(AND($E$5=""),"",IF(AND(H126=""),"",H126))</f>
        <v>12180</v>
      </c>
      <c r="I128" s="54">
        <f t="shared" si="70"/>
        <v>13763</v>
      </c>
      <c r="J128" s="12">
        <f t="shared" si="42"/>
        <v>1218</v>
      </c>
      <c r="K128" s="12" t="str">
        <f t="shared" si="51"/>
        <v/>
      </c>
      <c r="L128" s="53">
        <f t="shared" si="52"/>
        <v>27161</v>
      </c>
      <c r="M128" s="14">
        <f t="shared" si="43"/>
        <v>30</v>
      </c>
      <c r="N128" s="14">
        <f t="shared" si="43"/>
        <v>34</v>
      </c>
      <c r="O128" s="14">
        <f t="shared" si="43"/>
        <v>3</v>
      </c>
      <c r="P128" s="14" t="str">
        <f t="shared" si="40"/>
        <v/>
      </c>
      <c r="Q128" s="14">
        <f t="shared" si="44"/>
        <v>67</v>
      </c>
      <c r="R128" s="14">
        <f t="shared" si="45"/>
        <v>7</v>
      </c>
      <c r="S128" s="14">
        <f t="shared" si="46"/>
        <v>7</v>
      </c>
      <c r="T128" s="13">
        <f t="shared" si="47"/>
        <v>14</v>
      </c>
      <c r="U128" s="13">
        <f t="shared" si="48"/>
        <v>53</v>
      </c>
      <c r="V128" s="15"/>
      <c r="W128" s="15"/>
      <c r="AH128" s="55"/>
      <c r="AI128" s="56"/>
      <c r="AJ128" s="56"/>
    </row>
    <row r="129" spans="1:36" ht="21" customHeight="1">
      <c r="A129" s="9">
        <v>119</v>
      </c>
      <c r="B129" s="32">
        <v>42125</v>
      </c>
      <c r="C129" s="12">
        <f t="shared" si="61"/>
        <v>12210</v>
      </c>
      <c r="D129" s="54">
        <f t="shared" si="69"/>
        <v>13797</v>
      </c>
      <c r="E129" s="12">
        <f t="shared" si="41"/>
        <v>1221</v>
      </c>
      <c r="F129" s="12" t="str">
        <f t="shared" si="49"/>
        <v/>
      </c>
      <c r="G129" s="11">
        <f t="shared" si="50"/>
        <v>27228</v>
      </c>
      <c r="H129" s="12">
        <f t="shared" si="62"/>
        <v>12180</v>
      </c>
      <c r="I129" s="54">
        <f t="shared" si="70"/>
        <v>13763</v>
      </c>
      <c r="J129" s="12">
        <f t="shared" si="42"/>
        <v>1218</v>
      </c>
      <c r="K129" s="12" t="str">
        <f t="shared" si="51"/>
        <v/>
      </c>
      <c r="L129" s="53">
        <f t="shared" si="52"/>
        <v>27161</v>
      </c>
      <c r="M129" s="14">
        <f t="shared" si="43"/>
        <v>30</v>
      </c>
      <c r="N129" s="14">
        <f t="shared" si="43"/>
        <v>34</v>
      </c>
      <c r="O129" s="14">
        <f t="shared" si="43"/>
        <v>3</v>
      </c>
      <c r="P129" s="14" t="str">
        <f t="shared" si="40"/>
        <v/>
      </c>
      <c r="Q129" s="14">
        <f t="shared" si="44"/>
        <v>67</v>
      </c>
      <c r="R129" s="14">
        <f t="shared" si="45"/>
        <v>7</v>
      </c>
      <c r="S129" s="14">
        <f t="shared" si="46"/>
        <v>7</v>
      </c>
      <c r="T129" s="13">
        <f t="shared" si="47"/>
        <v>14</v>
      </c>
      <c r="U129" s="13">
        <f t="shared" si="48"/>
        <v>53</v>
      </c>
      <c r="V129" s="15"/>
      <c r="W129" s="15"/>
      <c r="AH129" s="55"/>
      <c r="AI129" s="56"/>
      <c r="AJ129" s="56"/>
    </row>
    <row r="130" spans="1:36" ht="21" customHeight="1">
      <c r="A130" s="9">
        <v>120</v>
      </c>
      <c r="B130" s="32">
        <v>42156</v>
      </c>
      <c r="C130" s="12">
        <f t="shared" si="61"/>
        <v>12210</v>
      </c>
      <c r="D130" s="54">
        <f t="shared" si="69"/>
        <v>13797</v>
      </c>
      <c r="E130" s="12">
        <f t="shared" si="41"/>
        <v>1221</v>
      </c>
      <c r="F130" s="12" t="str">
        <f t="shared" si="49"/>
        <v/>
      </c>
      <c r="G130" s="11">
        <f t="shared" si="50"/>
        <v>27228</v>
      </c>
      <c r="H130" s="12">
        <f t="shared" si="62"/>
        <v>12180</v>
      </c>
      <c r="I130" s="54">
        <f t="shared" si="70"/>
        <v>13763</v>
      </c>
      <c r="J130" s="12">
        <f t="shared" si="42"/>
        <v>1218</v>
      </c>
      <c r="K130" s="12" t="str">
        <f t="shared" si="51"/>
        <v/>
      </c>
      <c r="L130" s="53">
        <f t="shared" si="52"/>
        <v>27161</v>
      </c>
      <c r="M130" s="14">
        <f t="shared" si="43"/>
        <v>30</v>
      </c>
      <c r="N130" s="14">
        <f t="shared" si="43"/>
        <v>34</v>
      </c>
      <c r="O130" s="14">
        <f t="shared" si="43"/>
        <v>3</v>
      </c>
      <c r="P130" s="14" t="str">
        <f t="shared" si="40"/>
        <v/>
      </c>
      <c r="Q130" s="14">
        <f t="shared" si="44"/>
        <v>67</v>
      </c>
      <c r="R130" s="14">
        <f t="shared" si="45"/>
        <v>7</v>
      </c>
      <c r="S130" s="14">
        <f t="shared" si="46"/>
        <v>7</v>
      </c>
      <c r="T130" s="13">
        <f t="shared" si="47"/>
        <v>14</v>
      </c>
      <c r="U130" s="13">
        <f t="shared" si="48"/>
        <v>53</v>
      </c>
      <c r="V130" s="15"/>
      <c r="W130" s="15"/>
      <c r="AH130" s="55"/>
      <c r="AI130" s="56"/>
      <c r="AJ130" s="56"/>
    </row>
    <row r="131" spans="1:36" ht="21" customHeight="1">
      <c r="A131" s="9">
        <v>121</v>
      </c>
      <c r="B131" s="32">
        <v>42186</v>
      </c>
      <c r="C131" s="12">
        <f>IF(AND($E$5=""),"",IF(AND(C130=""),"",ROUNDUP(ROUND(C130*3%,0),-1)+C130))</f>
        <v>12580</v>
      </c>
      <c r="D131" s="54">
        <f>IF(AND($E$5=""),"",IF(AND(C131=""),"",ROUND((C131*119%),0)))</f>
        <v>14970</v>
      </c>
      <c r="E131" s="12">
        <f t="shared" si="41"/>
        <v>1258</v>
      </c>
      <c r="F131" s="12" t="str">
        <f t="shared" si="49"/>
        <v/>
      </c>
      <c r="G131" s="11">
        <f t="shared" si="50"/>
        <v>28808</v>
      </c>
      <c r="H131" s="12">
        <f>IF(AND($E$5=""),"",IF(AND(H130=""),"",ROUNDUP(ROUND(H130*3%,0),-1)+H130))</f>
        <v>12550</v>
      </c>
      <c r="I131" s="54">
        <f>IF(AND($E$5=""),"",IF(AND(H131=""),"",ROUND((H131*119%),0)))</f>
        <v>14935</v>
      </c>
      <c r="J131" s="12">
        <f t="shared" si="42"/>
        <v>1255</v>
      </c>
      <c r="K131" s="12" t="str">
        <f t="shared" si="51"/>
        <v/>
      </c>
      <c r="L131" s="53">
        <f t="shared" si="52"/>
        <v>28740</v>
      </c>
      <c r="M131" s="14">
        <f t="shared" si="43"/>
        <v>30</v>
      </c>
      <c r="N131" s="14">
        <f t="shared" si="43"/>
        <v>35</v>
      </c>
      <c r="O131" s="14">
        <f t="shared" si="43"/>
        <v>3</v>
      </c>
      <c r="P131" s="14" t="str">
        <f t="shared" si="40"/>
        <v/>
      </c>
      <c r="Q131" s="14">
        <f t="shared" si="44"/>
        <v>68</v>
      </c>
      <c r="R131" s="14">
        <f t="shared" si="45"/>
        <v>7</v>
      </c>
      <c r="S131" s="14">
        <f t="shared" si="46"/>
        <v>7</v>
      </c>
      <c r="T131" s="13">
        <f t="shared" si="47"/>
        <v>14</v>
      </c>
      <c r="U131" s="13">
        <f t="shared" si="48"/>
        <v>54</v>
      </c>
      <c r="V131" s="15"/>
      <c r="W131" s="15"/>
      <c r="AH131" s="55"/>
      <c r="AI131" s="56"/>
      <c r="AJ131" s="56"/>
    </row>
    <row r="132" spans="1:36" ht="21" customHeight="1">
      <c r="A132" s="9">
        <v>122</v>
      </c>
      <c r="B132" s="32">
        <v>42217</v>
      </c>
      <c r="C132" s="12">
        <f t="shared" si="61"/>
        <v>12580</v>
      </c>
      <c r="D132" s="54">
        <f t="shared" ref="D132:D136" si="71">IF(AND($E$5=""),"",IF(AND(C132=""),"",ROUND((C132*119%),0)))</f>
        <v>14970</v>
      </c>
      <c r="E132" s="12">
        <f t="shared" si="41"/>
        <v>1258</v>
      </c>
      <c r="F132" s="12" t="str">
        <f t="shared" si="49"/>
        <v/>
      </c>
      <c r="G132" s="11">
        <f t="shared" si="50"/>
        <v>28808</v>
      </c>
      <c r="H132" s="12">
        <f t="shared" si="62"/>
        <v>12550</v>
      </c>
      <c r="I132" s="54">
        <f t="shared" ref="I132:I136" si="72">IF(AND($E$5=""),"",IF(AND(H132=""),"",ROUND((H132*119%),0)))</f>
        <v>14935</v>
      </c>
      <c r="J132" s="12">
        <f t="shared" si="42"/>
        <v>1255</v>
      </c>
      <c r="K132" s="12" t="str">
        <f t="shared" si="51"/>
        <v/>
      </c>
      <c r="L132" s="53">
        <f t="shared" si="52"/>
        <v>28740</v>
      </c>
      <c r="M132" s="14">
        <f t="shared" si="43"/>
        <v>30</v>
      </c>
      <c r="N132" s="14">
        <f t="shared" si="43"/>
        <v>35</v>
      </c>
      <c r="O132" s="14">
        <f t="shared" si="43"/>
        <v>3</v>
      </c>
      <c r="P132" s="14" t="str">
        <f t="shared" si="40"/>
        <v/>
      </c>
      <c r="Q132" s="14">
        <f t="shared" si="44"/>
        <v>68</v>
      </c>
      <c r="R132" s="14">
        <f t="shared" si="45"/>
        <v>7</v>
      </c>
      <c r="S132" s="14">
        <f t="shared" si="46"/>
        <v>7</v>
      </c>
      <c r="T132" s="13">
        <f t="shared" si="47"/>
        <v>14</v>
      </c>
      <c r="U132" s="13">
        <f t="shared" si="48"/>
        <v>54</v>
      </c>
      <c r="V132" s="15"/>
      <c r="W132" s="15"/>
      <c r="AH132" s="55"/>
      <c r="AI132" s="56"/>
      <c r="AJ132" s="56"/>
    </row>
    <row r="133" spans="1:36" ht="21" customHeight="1">
      <c r="A133" s="9">
        <v>123</v>
      </c>
      <c r="B133" s="32">
        <v>42248</v>
      </c>
      <c r="C133" s="12">
        <f t="shared" si="61"/>
        <v>12580</v>
      </c>
      <c r="D133" s="54">
        <f t="shared" si="71"/>
        <v>14970</v>
      </c>
      <c r="E133" s="12">
        <f t="shared" si="41"/>
        <v>1258</v>
      </c>
      <c r="F133" s="12" t="str">
        <f t="shared" si="49"/>
        <v/>
      </c>
      <c r="G133" s="11">
        <f t="shared" si="50"/>
        <v>28808</v>
      </c>
      <c r="H133" s="12">
        <f t="shared" si="62"/>
        <v>12550</v>
      </c>
      <c r="I133" s="54">
        <f t="shared" si="72"/>
        <v>14935</v>
      </c>
      <c r="J133" s="12">
        <f t="shared" si="42"/>
        <v>1255</v>
      </c>
      <c r="K133" s="12" t="str">
        <f t="shared" si="51"/>
        <v/>
      </c>
      <c r="L133" s="53">
        <f t="shared" si="52"/>
        <v>28740</v>
      </c>
      <c r="M133" s="14">
        <f t="shared" si="43"/>
        <v>30</v>
      </c>
      <c r="N133" s="14">
        <f t="shared" si="43"/>
        <v>35</v>
      </c>
      <c r="O133" s="14">
        <f t="shared" si="43"/>
        <v>3</v>
      </c>
      <c r="P133" s="14" t="str">
        <f t="shared" si="40"/>
        <v/>
      </c>
      <c r="Q133" s="14">
        <f t="shared" si="44"/>
        <v>68</v>
      </c>
      <c r="R133" s="14">
        <f t="shared" si="45"/>
        <v>7</v>
      </c>
      <c r="S133" s="14">
        <f t="shared" si="46"/>
        <v>7</v>
      </c>
      <c r="T133" s="13">
        <f t="shared" si="47"/>
        <v>14</v>
      </c>
      <c r="U133" s="13">
        <f t="shared" si="48"/>
        <v>54</v>
      </c>
      <c r="V133" s="15"/>
      <c r="W133" s="15"/>
      <c r="AH133" s="55"/>
      <c r="AI133" s="56"/>
      <c r="AJ133" s="56"/>
    </row>
    <row r="134" spans="1:36" ht="21" customHeight="1">
      <c r="A134" s="9">
        <v>124</v>
      </c>
      <c r="B134" s="32">
        <v>42278</v>
      </c>
      <c r="C134" s="12">
        <f t="shared" si="61"/>
        <v>12580</v>
      </c>
      <c r="D134" s="54">
        <f t="shared" si="71"/>
        <v>14970</v>
      </c>
      <c r="E134" s="12">
        <f t="shared" si="41"/>
        <v>1258</v>
      </c>
      <c r="F134" s="12" t="str">
        <f t="shared" si="49"/>
        <v/>
      </c>
      <c r="G134" s="11">
        <f t="shared" si="50"/>
        <v>28808</v>
      </c>
      <c r="H134" s="12">
        <f t="shared" si="62"/>
        <v>12550</v>
      </c>
      <c r="I134" s="54">
        <f t="shared" si="72"/>
        <v>14935</v>
      </c>
      <c r="J134" s="12">
        <f t="shared" si="42"/>
        <v>1255</v>
      </c>
      <c r="K134" s="12" t="str">
        <f t="shared" si="51"/>
        <v/>
      </c>
      <c r="L134" s="53">
        <f t="shared" si="52"/>
        <v>28740</v>
      </c>
      <c r="M134" s="14">
        <f t="shared" si="43"/>
        <v>30</v>
      </c>
      <c r="N134" s="14">
        <f t="shared" si="43"/>
        <v>35</v>
      </c>
      <c r="O134" s="14">
        <f t="shared" si="43"/>
        <v>3</v>
      </c>
      <c r="P134" s="14" t="str">
        <f t="shared" si="40"/>
        <v/>
      </c>
      <c r="Q134" s="14">
        <f t="shared" si="44"/>
        <v>68</v>
      </c>
      <c r="R134" s="14">
        <f t="shared" si="45"/>
        <v>7</v>
      </c>
      <c r="S134" s="14">
        <f t="shared" si="46"/>
        <v>7</v>
      </c>
      <c r="T134" s="13">
        <f t="shared" si="47"/>
        <v>14</v>
      </c>
      <c r="U134" s="13">
        <f t="shared" si="48"/>
        <v>54</v>
      </c>
      <c r="V134" s="15"/>
      <c r="W134" s="15"/>
      <c r="AH134" s="55"/>
      <c r="AI134" s="56"/>
      <c r="AJ134" s="56"/>
    </row>
    <row r="135" spans="1:36" ht="21" customHeight="1">
      <c r="A135" s="9">
        <v>125</v>
      </c>
      <c r="B135" s="32">
        <v>42309</v>
      </c>
      <c r="C135" s="12">
        <f t="shared" si="61"/>
        <v>12580</v>
      </c>
      <c r="D135" s="54">
        <f t="shared" si="71"/>
        <v>14970</v>
      </c>
      <c r="E135" s="12">
        <f t="shared" si="41"/>
        <v>1258</v>
      </c>
      <c r="F135" s="12" t="str">
        <f t="shared" si="49"/>
        <v/>
      </c>
      <c r="G135" s="11">
        <f t="shared" si="50"/>
        <v>28808</v>
      </c>
      <c r="H135" s="12">
        <f t="shared" si="62"/>
        <v>12550</v>
      </c>
      <c r="I135" s="54">
        <f t="shared" si="72"/>
        <v>14935</v>
      </c>
      <c r="J135" s="12">
        <f t="shared" si="42"/>
        <v>1255</v>
      </c>
      <c r="K135" s="12" t="str">
        <f t="shared" si="51"/>
        <v/>
      </c>
      <c r="L135" s="53">
        <f t="shared" si="52"/>
        <v>28740</v>
      </c>
      <c r="M135" s="14">
        <f t="shared" si="43"/>
        <v>30</v>
      </c>
      <c r="N135" s="14">
        <f t="shared" si="43"/>
        <v>35</v>
      </c>
      <c r="O135" s="14">
        <f t="shared" si="43"/>
        <v>3</v>
      </c>
      <c r="P135" s="14" t="str">
        <f t="shared" si="40"/>
        <v/>
      </c>
      <c r="Q135" s="14">
        <f t="shared" si="44"/>
        <v>68</v>
      </c>
      <c r="R135" s="14">
        <f t="shared" si="45"/>
        <v>7</v>
      </c>
      <c r="S135" s="14">
        <f t="shared" si="46"/>
        <v>7</v>
      </c>
      <c r="T135" s="13">
        <f t="shared" si="47"/>
        <v>14</v>
      </c>
      <c r="U135" s="13">
        <f t="shared" si="48"/>
        <v>54</v>
      </c>
      <c r="V135" s="15"/>
      <c r="W135" s="15"/>
      <c r="AH135" s="55"/>
      <c r="AI135" s="56"/>
      <c r="AJ135" s="56"/>
    </row>
    <row r="136" spans="1:36" ht="21" customHeight="1">
      <c r="A136" s="9">
        <v>126</v>
      </c>
      <c r="B136" s="32">
        <v>42339</v>
      </c>
      <c r="C136" s="12">
        <f t="shared" si="61"/>
        <v>12580</v>
      </c>
      <c r="D136" s="54">
        <f t="shared" si="71"/>
        <v>14970</v>
      </c>
      <c r="E136" s="12">
        <f t="shared" si="41"/>
        <v>1258</v>
      </c>
      <c r="F136" s="12" t="str">
        <f t="shared" si="49"/>
        <v/>
      </c>
      <c r="G136" s="11">
        <f t="shared" si="50"/>
        <v>28808</v>
      </c>
      <c r="H136" s="12">
        <f t="shared" si="62"/>
        <v>12550</v>
      </c>
      <c r="I136" s="54">
        <f t="shared" si="72"/>
        <v>14935</v>
      </c>
      <c r="J136" s="12">
        <f t="shared" si="42"/>
        <v>1255</v>
      </c>
      <c r="K136" s="12" t="str">
        <f t="shared" si="51"/>
        <v/>
      </c>
      <c r="L136" s="53">
        <f t="shared" si="52"/>
        <v>28740</v>
      </c>
      <c r="M136" s="14">
        <f t="shared" si="43"/>
        <v>30</v>
      </c>
      <c r="N136" s="14">
        <f t="shared" si="43"/>
        <v>35</v>
      </c>
      <c r="O136" s="14">
        <f t="shared" si="43"/>
        <v>3</v>
      </c>
      <c r="P136" s="14" t="str">
        <f t="shared" si="40"/>
        <v/>
      </c>
      <c r="Q136" s="14">
        <f t="shared" si="44"/>
        <v>68</v>
      </c>
      <c r="R136" s="14">
        <f t="shared" si="45"/>
        <v>7</v>
      </c>
      <c r="S136" s="14">
        <f t="shared" si="46"/>
        <v>7</v>
      </c>
      <c r="T136" s="13">
        <f t="shared" si="47"/>
        <v>14</v>
      </c>
      <c r="U136" s="13">
        <f t="shared" si="48"/>
        <v>54</v>
      </c>
      <c r="V136" s="15"/>
      <c r="W136" s="15"/>
      <c r="AH136" s="55"/>
      <c r="AI136" s="56"/>
      <c r="AJ136" s="56"/>
    </row>
    <row r="137" spans="1:36" ht="21" customHeight="1">
      <c r="A137" s="9">
        <v>127</v>
      </c>
      <c r="B137" s="103">
        <v>42370</v>
      </c>
      <c r="C137" s="105">
        <f t="shared" si="61"/>
        <v>12580</v>
      </c>
      <c r="D137" s="54">
        <f>IF(AND($E$5=""),"",IF(AND(C137=""),"",ROUND((C137*125%),0)))</f>
        <v>15725</v>
      </c>
      <c r="E137" s="12">
        <f t="shared" si="41"/>
        <v>1258</v>
      </c>
      <c r="F137" s="12" t="str">
        <f t="shared" si="49"/>
        <v/>
      </c>
      <c r="G137" s="11">
        <f t="shared" si="50"/>
        <v>29563</v>
      </c>
      <c r="H137" s="12">
        <f t="shared" si="62"/>
        <v>12550</v>
      </c>
      <c r="I137" s="54">
        <f>IF(AND($E$5=""),"",IF(AND(H137=""),"",ROUND((H137*125%),0)))</f>
        <v>15688</v>
      </c>
      <c r="J137" s="12">
        <f t="shared" si="42"/>
        <v>1255</v>
      </c>
      <c r="K137" s="12" t="str">
        <f t="shared" si="51"/>
        <v/>
      </c>
      <c r="L137" s="53">
        <f t="shared" si="52"/>
        <v>29493</v>
      </c>
      <c r="M137" s="14">
        <f t="shared" si="43"/>
        <v>30</v>
      </c>
      <c r="N137" s="14">
        <f t="shared" si="43"/>
        <v>37</v>
      </c>
      <c r="O137" s="14">
        <f t="shared" si="43"/>
        <v>3</v>
      </c>
      <c r="P137" s="14" t="str">
        <f t="shared" si="40"/>
        <v/>
      </c>
      <c r="Q137" s="14">
        <f t="shared" si="44"/>
        <v>70</v>
      </c>
      <c r="R137" s="14">
        <f t="shared" si="45"/>
        <v>7</v>
      </c>
      <c r="S137" s="14">
        <f t="shared" si="46"/>
        <v>7</v>
      </c>
      <c r="T137" s="13">
        <f t="shared" si="47"/>
        <v>14</v>
      </c>
      <c r="U137" s="13">
        <f t="shared" si="48"/>
        <v>56</v>
      </c>
      <c r="V137" s="15"/>
      <c r="W137" s="15"/>
      <c r="AH137" s="55"/>
      <c r="AI137" s="56"/>
      <c r="AJ137" s="56"/>
    </row>
    <row r="138" spans="1:36" ht="21" customHeight="1">
      <c r="A138" s="9">
        <v>128</v>
      </c>
      <c r="B138" s="32">
        <v>42401</v>
      </c>
      <c r="C138" s="12">
        <f t="shared" si="61"/>
        <v>12580</v>
      </c>
      <c r="D138" s="54">
        <f t="shared" ref="D138:D143" si="73">IF(AND($E$5=""),"",IF(AND(C138=""),"",ROUND((C138*125%),0)))</f>
        <v>15725</v>
      </c>
      <c r="E138" s="12">
        <f t="shared" si="41"/>
        <v>1258</v>
      </c>
      <c r="F138" s="12" t="str">
        <f t="shared" si="49"/>
        <v/>
      </c>
      <c r="G138" s="11">
        <f t="shared" si="50"/>
        <v>29563</v>
      </c>
      <c r="H138" s="12">
        <f t="shared" si="62"/>
        <v>12550</v>
      </c>
      <c r="I138" s="54">
        <f t="shared" ref="I138:I143" si="74">IF(AND($E$5=""),"",IF(AND(H138=""),"",ROUND((H138*125%),0)))</f>
        <v>15688</v>
      </c>
      <c r="J138" s="12">
        <f t="shared" si="42"/>
        <v>1255</v>
      </c>
      <c r="K138" s="12" t="str">
        <f t="shared" si="51"/>
        <v/>
      </c>
      <c r="L138" s="53">
        <f t="shared" si="52"/>
        <v>29493</v>
      </c>
      <c r="M138" s="14">
        <f t="shared" si="43"/>
        <v>30</v>
      </c>
      <c r="N138" s="14">
        <f t="shared" si="43"/>
        <v>37</v>
      </c>
      <c r="O138" s="14">
        <f t="shared" si="43"/>
        <v>3</v>
      </c>
      <c r="P138" s="14" t="str">
        <f t="shared" si="40"/>
        <v/>
      </c>
      <c r="Q138" s="14">
        <f t="shared" si="44"/>
        <v>70</v>
      </c>
      <c r="R138" s="14">
        <f t="shared" si="45"/>
        <v>7</v>
      </c>
      <c r="S138" s="14">
        <f t="shared" si="46"/>
        <v>7</v>
      </c>
      <c r="T138" s="13">
        <f t="shared" si="47"/>
        <v>14</v>
      </c>
      <c r="U138" s="13">
        <f t="shared" si="48"/>
        <v>56</v>
      </c>
      <c r="V138" s="15"/>
      <c r="W138" s="15"/>
      <c r="AH138" s="55"/>
      <c r="AI138" s="56"/>
      <c r="AJ138" s="56"/>
    </row>
    <row r="139" spans="1:36" ht="21" customHeight="1">
      <c r="A139" s="9">
        <v>129</v>
      </c>
      <c r="B139" s="32">
        <v>42430</v>
      </c>
      <c r="C139" s="12">
        <f t="shared" si="61"/>
        <v>12580</v>
      </c>
      <c r="D139" s="54">
        <f t="shared" si="73"/>
        <v>15725</v>
      </c>
      <c r="E139" s="12">
        <f t="shared" si="41"/>
        <v>1258</v>
      </c>
      <c r="F139" s="12" t="str">
        <f t="shared" si="49"/>
        <v/>
      </c>
      <c r="G139" s="11">
        <f t="shared" si="50"/>
        <v>29563</v>
      </c>
      <c r="H139" s="12">
        <f t="shared" si="62"/>
        <v>12550</v>
      </c>
      <c r="I139" s="54">
        <f t="shared" si="74"/>
        <v>15688</v>
      </c>
      <c r="J139" s="12">
        <f t="shared" si="42"/>
        <v>1255</v>
      </c>
      <c r="K139" s="12" t="str">
        <f t="shared" si="51"/>
        <v/>
      </c>
      <c r="L139" s="53">
        <f t="shared" si="52"/>
        <v>29493</v>
      </c>
      <c r="M139" s="14">
        <f t="shared" si="43"/>
        <v>30</v>
      </c>
      <c r="N139" s="14">
        <f t="shared" si="43"/>
        <v>37</v>
      </c>
      <c r="O139" s="14">
        <f t="shared" si="43"/>
        <v>3</v>
      </c>
      <c r="P139" s="14" t="str">
        <f t="shared" si="43"/>
        <v/>
      </c>
      <c r="Q139" s="14">
        <f t="shared" si="44"/>
        <v>70</v>
      </c>
      <c r="R139" s="14">
        <f t="shared" si="45"/>
        <v>7</v>
      </c>
      <c r="S139" s="14">
        <f t="shared" si="46"/>
        <v>7</v>
      </c>
      <c r="T139" s="13">
        <f t="shared" si="47"/>
        <v>14</v>
      </c>
      <c r="U139" s="13">
        <f t="shared" si="48"/>
        <v>56</v>
      </c>
      <c r="V139" s="15"/>
      <c r="W139" s="15"/>
      <c r="AH139" s="55"/>
      <c r="AI139" s="56"/>
      <c r="AJ139" s="56"/>
    </row>
    <row r="140" spans="1:36" ht="21" customHeight="1">
      <c r="A140" s="9">
        <v>130</v>
      </c>
      <c r="B140" s="32" t="s">
        <v>40</v>
      </c>
      <c r="C140" s="10"/>
      <c r="D140" s="54" t="str">
        <f t="shared" si="73"/>
        <v/>
      </c>
      <c r="E140" s="12" t="str">
        <f t="shared" ref="E140:E172" si="75">IF(AND($E$5=""),"",IF(AND(C140=""),"",ROUND((C140*10%),0)))</f>
        <v/>
      </c>
      <c r="F140" s="12" t="str">
        <f t="shared" si="49"/>
        <v/>
      </c>
      <c r="G140" s="11" t="str">
        <f t="shared" si="50"/>
        <v/>
      </c>
      <c r="H140" s="10"/>
      <c r="I140" s="54" t="str">
        <f t="shared" si="74"/>
        <v/>
      </c>
      <c r="J140" s="12" t="str">
        <f t="shared" ref="J140:J172" si="76">IF(AND($E$5=""),"",IF(AND(H140=""),"",ROUND((H140*10%),0)))</f>
        <v/>
      </c>
      <c r="K140" s="12" t="str">
        <f t="shared" si="51"/>
        <v/>
      </c>
      <c r="L140" s="53" t="str">
        <f t="shared" si="52"/>
        <v/>
      </c>
      <c r="M140" s="14" t="str">
        <f t="shared" ref="M140:P172" si="77">IF(AND(C140=""),"",IF(AND(H140=""),"",C140-H140))</f>
        <v/>
      </c>
      <c r="N140" s="14" t="str">
        <f t="shared" si="77"/>
        <v/>
      </c>
      <c r="O140" s="14" t="str">
        <f t="shared" si="77"/>
        <v/>
      </c>
      <c r="P140" s="14" t="str">
        <f t="shared" si="77"/>
        <v/>
      </c>
      <c r="Q140" s="14" t="str">
        <f t="shared" ref="Q140:Q172" si="78">IF(AND($E$5=""),"",IF(AND(M140=""),"",SUM(M140:P140)))</f>
        <v/>
      </c>
      <c r="R140" s="14" t="str">
        <f t="shared" ref="R140:R172" si="79">IF(AND(C140=""),"",IF(AND(C140=0),"",IF(AND(Q140=""),"",ROUND((Q140*10%),0))))</f>
        <v/>
      </c>
      <c r="S140" s="14" t="str">
        <f t="shared" ref="S140:S172" si="80">IF(AND(C140=""),"",IF(AND(C140=0),"",IF(AND(Q140=""),"",ROUND((Q140*10%),0))))</f>
        <v/>
      </c>
      <c r="T140" s="13" t="str">
        <f t="shared" ref="T140:T172" si="81">IF(AND(Q140=""),"",SUM(R140,S140))</f>
        <v/>
      </c>
      <c r="U140" s="13" t="str">
        <f t="shared" ref="U140:U172" si="82">IF(AND(Q140=""),"",IF(AND(C140=0),"",IF(AND(T140=""),Q140,Q140-T140)))</f>
        <v/>
      </c>
      <c r="V140" s="15"/>
      <c r="W140" s="15"/>
      <c r="AH140" s="55"/>
      <c r="AI140" s="56"/>
      <c r="AJ140" s="56"/>
    </row>
    <row r="141" spans="1:36" ht="21" customHeight="1">
      <c r="A141" s="9">
        <v>131</v>
      </c>
      <c r="B141" s="32">
        <v>42461</v>
      </c>
      <c r="C141" s="12">
        <f>IF(AND($E$5=""),"",IF(AND(C139=""),"",C139))</f>
        <v>12580</v>
      </c>
      <c r="D141" s="54">
        <f t="shared" si="73"/>
        <v>15725</v>
      </c>
      <c r="E141" s="12">
        <f t="shared" si="75"/>
        <v>1258</v>
      </c>
      <c r="F141" s="12" t="str">
        <f t="shared" ref="F141:F172" si="83">IF(AND($E$5=""),"",IF(AND(C141=""),"",F140))</f>
        <v/>
      </c>
      <c r="G141" s="11">
        <f t="shared" ref="G141:G172" si="84">IF(AND($E$5=""),"",IF(AND(C141=""),"",SUM(C141:F141)))</f>
        <v>29563</v>
      </c>
      <c r="H141" s="12">
        <f>IF(AND($E$5=""),"",IF(AND(H139=""),"",H139))</f>
        <v>12550</v>
      </c>
      <c r="I141" s="54">
        <f t="shared" si="74"/>
        <v>15688</v>
      </c>
      <c r="J141" s="12">
        <f t="shared" si="76"/>
        <v>1255</v>
      </c>
      <c r="K141" s="12" t="str">
        <f t="shared" ref="K141:K172" si="85">IF(AND($E$5=""),"",IF(AND(H141=""),"",K140))</f>
        <v/>
      </c>
      <c r="L141" s="53">
        <f t="shared" ref="L141:L172" si="86">IF(AND($E$5=""),"",IF(AND(H141=""),"",SUM(H141:K141)))</f>
        <v>29493</v>
      </c>
      <c r="M141" s="14">
        <f t="shared" si="77"/>
        <v>30</v>
      </c>
      <c r="N141" s="14">
        <f t="shared" si="77"/>
        <v>37</v>
      </c>
      <c r="O141" s="14">
        <f t="shared" si="77"/>
        <v>3</v>
      </c>
      <c r="P141" s="14" t="str">
        <f t="shared" si="77"/>
        <v/>
      </c>
      <c r="Q141" s="14">
        <f t="shared" si="78"/>
        <v>70</v>
      </c>
      <c r="R141" s="14">
        <f t="shared" si="79"/>
        <v>7</v>
      </c>
      <c r="S141" s="14">
        <f t="shared" si="80"/>
        <v>7</v>
      </c>
      <c r="T141" s="13">
        <f t="shared" si="81"/>
        <v>14</v>
      </c>
      <c r="U141" s="13">
        <f t="shared" si="82"/>
        <v>56</v>
      </c>
      <c r="V141" s="15"/>
      <c r="W141" s="15"/>
      <c r="AH141" s="55"/>
      <c r="AI141" s="56"/>
      <c r="AJ141" s="56"/>
    </row>
    <row r="142" spans="1:36" ht="21" customHeight="1">
      <c r="A142" s="9">
        <v>132</v>
      </c>
      <c r="B142" s="32">
        <v>42491</v>
      </c>
      <c r="C142" s="12">
        <f t="shared" si="61"/>
        <v>12580</v>
      </c>
      <c r="D142" s="54">
        <f t="shared" si="73"/>
        <v>15725</v>
      </c>
      <c r="E142" s="12">
        <f t="shared" si="75"/>
        <v>1258</v>
      </c>
      <c r="F142" s="12" t="str">
        <f t="shared" si="83"/>
        <v/>
      </c>
      <c r="G142" s="11">
        <f t="shared" si="84"/>
        <v>29563</v>
      </c>
      <c r="H142" s="12">
        <f t="shared" si="62"/>
        <v>12550</v>
      </c>
      <c r="I142" s="54">
        <f t="shared" si="74"/>
        <v>15688</v>
      </c>
      <c r="J142" s="12">
        <f t="shared" si="76"/>
        <v>1255</v>
      </c>
      <c r="K142" s="12" t="str">
        <f t="shared" si="85"/>
        <v/>
      </c>
      <c r="L142" s="53">
        <f t="shared" si="86"/>
        <v>29493</v>
      </c>
      <c r="M142" s="14">
        <f t="shared" si="77"/>
        <v>30</v>
      </c>
      <c r="N142" s="14">
        <f t="shared" si="77"/>
        <v>37</v>
      </c>
      <c r="O142" s="14">
        <f t="shared" si="77"/>
        <v>3</v>
      </c>
      <c r="P142" s="14" t="str">
        <f t="shared" si="77"/>
        <v/>
      </c>
      <c r="Q142" s="14">
        <f t="shared" si="78"/>
        <v>70</v>
      </c>
      <c r="R142" s="14">
        <f t="shared" si="79"/>
        <v>7</v>
      </c>
      <c r="S142" s="14">
        <f t="shared" si="80"/>
        <v>7</v>
      </c>
      <c r="T142" s="13">
        <f t="shared" si="81"/>
        <v>14</v>
      </c>
      <c r="U142" s="13">
        <f t="shared" si="82"/>
        <v>56</v>
      </c>
      <c r="V142" s="15"/>
      <c r="W142" s="15"/>
      <c r="AH142" s="55"/>
      <c r="AI142" s="56"/>
      <c r="AJ142" s="56"/>
    </row>
    <row r="143" spans="1:36" ht="21" customHeight="1">
      <c r="A143" s="9">
        <v>133</v>
      </c>
      <c r="B143" s="32">
        <v>42522</v>
      </c>
      <c r="C143" s="12">
        <f t="shared" si="61"/>
        <v>12580</v>
      </c>
      <c r="D143" s="54">
        <f t="shared" si="73"/>
        <v>15725</v>
      </c>
      <c r="E143" s="12">
        <f t="shared" si="75"/>
        <v>1258</v>
      </c>
      <c r="F143" s="12" t="str">
        <f t="shared" si="83"/>
        <v/>
      </c>
      <c r="G143" s="11">
        <f t="shared" si="84"/>
        <v>29563</v>
      </c>
      <c r="H143" s="12">
        <f t="shared" si="62"/>
        <v>12550</v>
      </c>
      <c r="I143" s="54">
        <f t="shared" si="74"/>
        <v>15688</v>
      </c>
      <c r="J143" s="12">
        <f t="shared" si="76"/>
        <v>1255</v>
      </c>
      <c r="K143" s="12" t="str">
        <f t="shared" si="85"/>
        <v/>
      </c>
      <c r="L143" s="53">
        <f t="shared" si="86"/>
        <v>29493</v>
      </c>
      <c r="M143" s="14">
        <f t="shared" si="77"/>
        <v>30</v>
      </c>
      <c r="N143" s="14">
        <f t="shared" si="77"/>
        <v>37</v>
      </c>
      <c r="O143" s="14">
        <f t="shared" si="77"/>
        <v>3</v>
      </c>
      <c r="P143" s="14" t="str">
        <f t="shared" si="77"/>
        <v/>
      </c>
      <c r="Q143" s="14">
        <f t="shared" si="78"/>
        <v>70</v>
      </c>
      <c r="R143" s="14">
        <f t="shared" si="79"/>
        <v>7</v>
      </c>
      <c r="S143" s="14">
        <f t="shared" si="80"/>
        <v>7</v>
      </c>
      <c r="T143" s="13">
        <f t="shared" si="81"/>
        <v>14</v>
      </c>
      <c r="U143" s="13">
        <f t="shared" si="82"/>
        <v>56</v>
      </c>
      <c r="V143" s="15"/>
      <c r="W143" s="15"/>
      <c r="AH143" s="55"/>
      <c r="AI143" s="56"/>
      <c r="AJ143" s="56"/>
    </row>
    <row r="144" spans="1:36" ht="21" customHeight="1">
      <c r="A144" s="9">
        <v>134</v>
      </c>
      <c r="B144" s="32">
        <v>42552</v>
      </c>
      <c r="C144" s="12">
        <f>IF(AND($E$5=""),"",IF(AND(C143=""),"",ROUNDUP(ROUND(C143*3%,0),-1)+C143))</f>
        <v>12960</v>
      </c>
      <c r="D144" s="54">
        <f>IF(AND($E$5=""),"",IF(AND(C144=""),"",ROUND((C144*132%),0)))</f>
        <v>17107</v>
      </c>
      <c r="E144" s="12">
        <f t="shared" si="75"/>
        <v>1296</v>
      </c>
      <c r="F144" s="12" t="str">
        <f t="shared" si="83"/>
        <v/>
      </c>
      <c r="G144" s="11">
        <f t="shared" si="84"/>
        <v>31363</v>
      </c>
      <c r="H144" s="12">
        <f>IF(AND($E$5=""),"",IF(AND(H143=""),"",ROUNDUP(ROUND(H143*3%,0),-1)+H143))</f>
        <v>12930</v>
      </c>
      <c r="I144" s="54">
        <f>IF(AND($E$5=""),"",IF(AND(H144=""),"",ROUND((H144*132%),0)))</f>
        <v>17068</v>
      </c>
      <c r="J144" s="12">
        <f t="shared" si="76"/>
        <v>1293</v>
      </c>
      <c r="K144" s="12" t="str">
        <f t="shared" si="85"/>
        <v/>
      </c>
      <c r="L144" s="53">
        <f t="shared" si="86"/>
        <v>31291</v>
      </c>
      <c r="M144" s="14">
        <f t="shared" si="77"/>
        <v>30</v>
      </c>
      <c r="N144" s="14">
        <f t="shared" si="77"/>
        <v>39</v>
      </c>
      <c r="O144" s="14">
        <f t="shared" si="77"/>
        <v>3</v>
      </c>
      <c r="P144" s="14" t="str">
        <f t="shared" si="77"/>
        <v/>
      </c>
      <c r="Q144" s="14">
        <f t="shared" si="78"/>
        <v>72</v>
      </c>
      <c r="R144" s="14">
        <f t="shared" si="79"/>
        <v>7</v>
      </c>
      <c r="S144" s="14">
        <f t="shared" si="80"/>
        <v>7</v>
      </c>
      <c r="T144" s="13">
        <f t="shared" si="81"/>
        <v>14</v>
      </c>
      <c r="U144" s="13">
        <f t="shared" si="82"/>
        <v>58</v>
      </c>
      <c r="V144" s="15"/>
      <c r="W144" s="15"/>
      <c r="AH144" s="55"/>
      <c r="AI144" s="56"/>
      <c r="AJ144" s="56"/>
    </row>
    <row r="145" spans="1:36" ht="21" customHeight="1">
      <c r="A145" s="9">
        <v>135</v>
      </c>
      <c r="B145" s="32">
        <v>42583</v>
      </c>
      <c r="C145" s="12">
        <f t="shared" si="61"/>
        <v>12960</v>
      </c>
      <c r="D145" s="54">
        <f t="shared" ref="D145:D149" si="87">IF(AND($E$5=""),"",IF(AND(C145=""),"",ROUND((C145*132%),0)))</f>
        <v>17107</v>
      </c>
      <c r="E145" s="12">
        <f t="shared" si="75"/>
        <v>1296</v>
      </c>
      <c r="F145" s="12" t="str">
        <f t="shared" si="83"/>
        <v/>
      </c>
      <c r="G145" s="11">
        <f t="shared" si="84"/>
        <v>31363</v>
      </c>
      <c r="H145" s="12">
        <f t="shared" si="62"/>
        <v>12930</v>
      </c>
      <c r="I145" s="54">
        <f t="shared" ref="I145:I149" si="88">IF(AND($E$5=""),"",IF(AND(H145=""),"",ROUND((H145*132%),0)))</f>
        <v>17068</v>
      </c>
      <c r="J145" s="12">
        <f t="shared" si="76"/>
        <v>1293</v>
      </c>
      <c r="K145" s="12" t="str">
        <f t="shared" si="85"/>
        <v/>
      </c>
      <c r="L145" s="53">
        <f t="shared" si="86"/>
        <v>31291</v>
      </c>
      <c r="M145" s="14">
        <f t="shared" si="77"/>
        <v>30</v>
      </c>
      <c r="N145" s="14">
        <f t="shared" si="77"/>
        <v>39</v>
      </c>
      <c r="O145" s="14">
        <f t="shared" si="77"/>
        <v>3</v>
      </c>
      <c r="P145" s="14" t="str">
        <f t="shared" si="77"/>
        <v/>
      </c>
      <c r="Q145" s="14">
        <f t="shared" si="78"/>
        <v>72</v>
      </c>
      <c r="R145" s="14">
        <f t="shared" si="79"/>
        <v>7</v>
      </c>
      <c r="S145" s="14">
        <f t="shared" si="80"/>
        <v>7</v>
      </c>
      <c r="T145" s="13">
        <f t="shared" si="81"/>
        <v>14</v>
      </c>
      <c r="U145" s="13">
        <f t="shared" si="82"/>
        <v>58</v>
      </c>
      <c r="V145" s="15"/>
      <c r="W145" s="15"/>
      <c r="AH145" s="55"/>
      <c r="AI145" s="56"/>
      <c r="AJ145" s="56"/>
    </row>
    <row r="146" spans="1:36" ht="21" customHeight="1">
      <c r="A146" s="9">
        <v>136</v>
      </c>
      <c r="B146" s="32">
        <v>42614</v>
      </c>
      <c r="C146" s="12">
        <f t="shared" si="61"/>
        <v>12960</v>
      </c>
      <c r="D146" s="54">
        <f t="shared" si="87"/>
        <v>17107</v>
      </c>
      <c r="E146" s="12">
        <f t="shared" si="75"/>
        <v>1296</v>
      </c>
      <c r="F146" s="12" t="str">
        <f t="shared" si="83"/>
        <v/>
      </c>
      <c r="G146" s="11">
        <f t="shared" si="84"/>
        <v>31363</v>
      </c>
      <c r="H146" s="12">
        <f t="shared" si="62"/>
        <v>12930</v>
      </c>
      <c r="I146" s="54">
        <f t="shared" si="88"/>
        <v>17068</v>
      </c>
      <c r="J146" s="12">
        <f t="shared" si="76"/>
        <v>1293</v>
      </c>
      <c r="K146" s="12" t="str">
        <f t="shared" si="85"/>
        <v/>
      </c>
      <c r="L146" s="53">
        <f t="shared" si="86"/>
        <v>31291</v>
      </c>
      <c r="M146" s="14">
        <f t="shared" si="77"/>
        <v>30</v>
      </c>
      <c r="N146" s="14">
        <f t="shared" si="77"/>
        <v>39</v>
      </c>
      <c r="O146" s="14">
        <f t="shared" si="77"/>
        <v>3</v>
      </c>
      <c r="P146" s="14" t="str">
        <f t="shared" si="77"/>
        <v/>
      </c>
      <c r="Q146" s="14">
        <f t="shared" si="78"/>
        <v>72</v>
      </c>
      <c r="R146" s="14">
        <f t="shared" si="79"/>
        <v>7</v>
      </c>
      <c r="S146" s="14">
        <f t="shared" si="80"/>
        <v>7</v>
      </c>
      <c r="T146" s="13">
        <f t="shared" si="81"/>
        <v>14</v>
      </c>
      <c r="U146" s="13">
        <f t="shared" si="82"/>
        <v>58</v>
      </c>
      <c r="V146" s="15"/>
      <c r="W146" s="15"/>
      <c r="AH146" s="55"/>
      <c r="AI146" s="56"/>
      <c r="AJ146" s="56"/>
    </row>
    <row r="147" spans="1:36" ht="21" customHeight="1">
      <c r="A147" s="9">
        <v>137</v>
      </c>
      <c r="B147" s="32">
        <v>42644</v>
      </c>
      <c r="C147" s="12">
        <f t="shared" si="61"/>
        <v>12960</v>
      </c>
      <c r="D147" s="54">
        <f t="shared" si="87"/>
        <v>17107</v>
      </c>
      <c r="E147" s="12">
        <f t="shared" si="75"/>
        <v>1296</v>
      </c>
      <c r="F147" s="12" t="str">
        <f t="shared" si="83"/>
        <v/>
      </c>
      <c r="G147" s="11">
        <f t="shared" si="84"/>
        <v>31363</v>
      </c>
      <c r="H147" s="12">
        <f t="shared" si="62"/>
        <v>12930</v>
      </c>
      <c r="I147" s="54">
        <f t="shared" si="88"/>
        <v>17068</v>
      </c>
      <c r="J147" s="12">
        <f t="shared" si="76"/>
        <v>1293</v>
      </c>
      <c r="K147" s="12" t="str">
        <f t="shared" si="85"/>
        <v/>
      </c>
      <c r="L147" s="53">
        <f t="shared" si="86"/>
        <v>31291</v>
      </c>
      <c r="M147" s="14">
        <f t="shared" si="77"/>
        <v>30</v>
      </c>
      <c r="N147" s="14">
        <f t="shared" si="77"/>
        <v>39</v>
      </c>
      <c r="O147" s="14">
        <f t="shared" si="77"/>
        <v>3</v>
      </c>
      <c r="P147" s="14" t="str">
        <f t="shared" si="77"/>
        <v/>
      </c>
      <c r="Q147" s="14">
        <f t="shared" si="78"/>
        <v>72</v>
      </c>
      <c r="R147" s="14">
        <f t="shared" si="79"/>
        <v>7</v>
      </c>
      <c r="S147" s="14">
        <f t="shared" si="80"/>
        <v>7</v>
      </c>
      <c r="T147" s="13">
        <f t="shared" si="81"/>
        <v>14</v>
      </c>
      <c r="U147" s="13">
        <f t="shared" si="82"/>
        <v>58</v>
      </c>
      <c r="V147" s="15"/>
      <c r="W147" s="15"/>
      <c r="AH147" s="55"/>
      <c r="AI147" s="56"/>
      <c r="AJ147" s="56"/>
    </row>
    <row r="148" spans="1:36" ht="21" customHeight="1">
      <c r="A148" s="9">
        <v>138</v>
      </c>
      <c r="B148" s="32">
        <v>42675</v>
      </c>
      <c r="C148" s="12">
        <f t="shared" si="61"/>
        <v>12960</v>
      </c>
      <c r="D148" s="54">
        <f t="shared" si="87"/>
        <v>17107</v>
      </c>
      <c r="E148" s="12">
        <f t="shared" si="75"/>
        <v>1296</v>
      </c>
      <c r="F148" s="12" t="str">
        <f t="shared" si="83"/>
        <v/>
      </c>
      <c r="G148" s="11">
        <f t="shared" si="84"/>
        <v>31363</v>
      </c>
      <c r="H148" s="12">
        <f t="shared" si="62"/>
        <v>12930</v>
      </c>
      <c r="I148" s="54">
        <f t="shared" si="88"/>
        <v>17068</v>
      </c>
      <c r="J148" s="12">
        <f t="shared" si="76"/>
        <v>1293</v>
      </c>
      <c r="K148" s="12" t="str">
        <f t="shared" si="85"/>
        <v/>
      </c>
      <c r="L148" s="53">
        <f t="shared" si="86"/>
        <v>31291</v>
      </c>
      <c r="M148" s="14">
        <f t="shared" si="77"/>
        <v>30</v>
      </c>
      <c r="N148" s="14">
        <f t="shared" si="77"/>
        <v>39</v>
      </c>
      <c r="O148" s="14">
        <f t="shared" si="77"/>
        <v>3</v>
      </c>
      <c r="P148" s="14" t="str">
        <f t="shared" si="77"/>
        <v/>
      </c>
      <c r="Q148" s="14">
        <f t="shared" si="78"/>
        <v>72</v>
      </c>
      <c r="R148" s="14">
        <f t="shared" si="79"/>
        <v>7</v>
      </c>
      <c r="S148" s="14">
        <f t="shared" si="80"/>
        <v>7</v>
      </c>
      <c r="T148" s="13">
        <f t="shared" si="81"/>
        <v>14</v>
      </c>
      <c r="U148" s="13">
        <f t="shared" si="82"/>
        <v>58</v>
      </c>
      <c r="V148" s="15"/>
      <c r="W148" s="15"/>
      <c r="AH148" s="55"/>
      <c r="AI148" s="56"/>
      <c r="AJ148" s="56"/>
    </row>
    <row r="149" spans="1:36" ht="21" customHeight="1">
      <c r="A149" s="9">
        <v>139</v>
      </c>
      <c r="B149" s="32">
        <v>42705</v>
      </c>
      <c r="C149" s="12">
        <f t="shared" si="61"/>
        <v>12960</v>
      </c>
      <c r="D149" s="54">
        <f t="shared" si="87"/>
        <v>17107</v>
      </c>
      <c r="E149" s="12">
        <f t="shared" si="75"/>
        <v>1296</v>
      </c>
      <c r="F149" s="12" t="str">
        <f t="shared" si="83"/>
        <v/>
      </c>
      <c r="G149" s="11">
        <f t="shared" si="84"/>
        <v>31363</v>
      </c>
      <c r="H149" s="12">
        <f t="shared" si="62"/>
        <v>12930</v>
      </c>
      <c r="I149" s="54">
        <f t="shared" si="88"/>
        <v>17068</v>
      </c>
      <c r="J149" s="12">
        <f t="shared" si="76"/>
        <v>1293</v>
      </c>
      <c r="K149" s="12" t="str">
        <f t="shared" si="85"/>
        <v/>
      </c>
      <c r="L149" s="53">
        <f t="shared" si="86"/>
        <v>31291</v>
      </c>
      <c r="M149" s="14">
        <f t="shared" si="77"/>
        <v>30</v>
      </c>
      <c r="N149" s="14">
        <f t="shared" si="77"/>
        <v>39</v>
      </c>
      <c r="O149" s="14">
        <f t="shared" si="77"/>
        <v>3</v>
      </c>
      <c r="P149" s="14" t="str">
        <f t="shared" si="77"/>
        <v/>
      </c>
      <c r="Q149" s="14">
        <f t="shared" si="78"/>
        <v>72</v>
      </c>
      <c r="R149" s="14">
        <f t="shared" si="79"/>
        <v>7</v>
      </c>
      <c r="S149" s="14">
        <f t="shared" si="80"/>
        <v>7</v>
      </c>
      <c r="T149" s="13">
        <f t="shared" si="81"/>
        <v>14</v>
      </c>
      <c r="U149" s="13">
        <f t="shared" si="82"/>
        <v>58</v>
      </c>
      <c r="V149" s="15"/>
      <c r="W149" s="15"/>
      <c r="AH149" s="55"/>
      <c r="AI149" s="56"/>
      <c r="AJ149" s="56"/>
    </row>
    <row r="150" spans="1:36" ht="21" customHeight="1">
      <c r="A150" s="9">
        <v>140</v>
      </c>
      <c r="B150" s="103">
        <v>42736</v>
      </c>
      <c r="C150" s="104">
        <f t="shared" si="61"/>
        <v>12960</v>
      </c>
      <c r="D150" s="54">
        <f>IF(AND($E$5=""),"",IF(AND(C150=""),"",ROUND((C150*136%),0)))</f>
        <v>17626</v>
      </c>
      <c r="E150" s="104">
        <f t="shared" si="75"/>
        <v>1296</v>
      </c>
      <c r="F150" s="12" t="str">
        <f t="shared" si="83"/>
        <v/>
      </c>
      <c r="G150" s="11">
        <f t="shared" si="84"/>
        <v>31882</v>
      </c>
      <c r="H150" s="104">
        <f t="shared" si="62"/>
        <v>12930</v>
      </c>
      <c r="I150" s="54">
        <f>IF(AND($E$5=""),"",IF(AND(H150=""),"",ROUND((H150*136%),0)))</f>
        <v>17585</v>
      </c>
      <c r="J150" s="104">
        <f t="shared" si="76"/>
        <v>1293</v>
      </c>
      <c r="K150" s="12" t="str">
        <f t="shared" si="85"/>
        <v/>
      </c>
      <c r="L150" s="53">
        <f t="shared" si="86"/>
        <v>31808</v>
      </c>
      <c r="M150" s="14">
        <f t="shared" si="77"/>
        <v>30</v>
      </c>
      <c r="N150" s="14">
        <f t="shared" si="77"/>
        <v>41</v>
      </c>
      <c r="O150" s="14">
        <f t="shared" si="77"/>
        <v>3</v>
      </c>
      <c r="P150" s="14" t="str">
        <f t="shared" si="77"/>
        <v/>
      </c>
      <c r="Q150" s="14">
        <f t="shared" si="78"/>
        <v>74</v>
      </c>
      <c r="R150" s="14">
        <f t="shared" si="79"/>
        <v>7</v>
      </c>
      <c r="S150" s="14">
        <f t="shared" si="80"/>
        <v>7</v>
      </c>
      <c r="T150" s="13">
        <f t="shared" si="81"/>
        <v>14</v>
      </c>
      <c r="U150" s="13">
        <f t="shared" si="82"/>
        <v>60</v>
      </c>
      <c r="V150" s="15"/>
      <c r="W150" s="15"/>
      <c r="AH150" s="55"/>
      <c r="AI150" s="56"/>
      <c r="AJ150" s="56"/>
    </row>
    <row r="151" spans="1:36" ht="21" customHeight="1">
      <c r="A151" s="9">
        <v>141</v>
      </c>
      <c r="B151" s="32">
        <v>42767</v>
      </c>
      <c r="C151" s="12">
        <f t="shared" si="61"/>
        <v>12960</v>
      </c>
      <c r="D151" s="54">
        <f t="shared" ref="D151:D156" si="89">IF(AND($E$5=""),"",IF(AND(C151=""),"",ROUND((C151*136%),0)))</f>
        <v>17626</v>
      </c>
      <c r="E151" s="12">
        <f t="shared" si="75"/>
        <v>1296</v>
      </c>
      <c r="F151" s="12" t="str">
        <f t="shared" si="83"/>
        <v/>
      </c>
      <c r="G151" s="11">
        <f t="shared" si="84"/>
        <v>31882</v>
      </c>
      <c r="H151" s="12">
        <f t="shared" si="62"/>
        <v>12930</v>
      </c>
      <c r="I151" s="54">
        <f t="shared" ref="I151:I156" si="90">IF(AND($E$5=""),"",IF(AND(H151=""),"",ROUND((H151*136%),0)))</f>
        <v>17585</v>
      </c>
      <c r="J151" s="12">
        <f t="shared" si="76"/>
        <v>1293</v>
      </c>
      <c r="K151" s="12" t="str">
        <f t="shared" si="85"/>
        <v/>
      </c>
      <c r="L151" s="53">
        <f t="shared" si="86"/>
        <v>31808</v>
      </c>
      <c r="M151" s="14">
        <f t="shared" si="77"/>
        <v>30</v>
      </c>
      <c r="N151" s="14">
        <f t="shared" si="77"/>
        <v>41</v>
      </c>
      <c r="O151" s="14">
        <f t="shared" si="77"/>
        <v>3</v>
      </c>
      <c r="P151" s="14" t="str">
        <f t="shared" si="77"/>
        <v/>
      </c>
      <c r="Q151" s="14">
        <f t="shared" si="78"/>
        <v>74</v>
      </c>
      <c r="R151" s="14">
        <f t="shared" si="79"/>
        <v>7</v>
      </c>
      <c r="S151" s="14">
        <f t="shared" si="80"/>
        <v>7</v>
      </c>
      <c r="T151" s="13">
        <f t="shared" si="81"/>
        <v>14</v>
      </c>
      <c r="U151" s="13">
        <f t="shared" si="82"/>
        <v>60</v>
      </c>
      <c r="V151" s="15"/>
      <c r="W151" s="15"/>
      <c r="AH151" s="55"/>
      <c r="AI151" s="56"/>
      <c r="AJ151" s="56"/>
    </row>
    <row r="152" spans="1:36" ht="21" customHeight="1">
      <c r="A152" s="9">
        <v>142</v>
      </c>
      <c r="B152" s="32">
        <v>42795</v>
      </c>
      <c r="C152" s="12">
        <f t="shared" si="61"/>
        <v>12960</v>
      </c>
      <c r="D152" s="54">
        <f t="shared" si="89"/>
        <v>17626</v>
      </c>
      <c r="E152" s="12">
        <f t="shared" si="75"/>
        <v>1296</v>
      </c>
      <c r="F152" s="12" t="str">
        <f t="shared" si="83"/>
        <v/>
      </c>
      <c r="G152" s="11">
        <f t="shared" si="84"/>
        <v>31882</v>
      </c>
      <c r="H152" s="12">
        <f t="shared" si="62"/>
        <v>12930</v>
      </c>
      <c r="I152" s="54">
        <f t="shared" si="90"/>
        <v>17585</v>
      </c>
      <c r="J152" s="12">
        <f t="shared" si="76"/>
        <v>1293</v>
      </c>
      <c r="K152" s="12" t="str">
        <f t="shared" si="85"/>
        <v/>
      </c>
      <c r="L152" s="53">
        <f t="shared" si="86"/>
        <v>31808</v>
      </c>
      <c r="M152" s="14">
        <f t="shared" si="77"/>
        <v>30</v>
      </c>
      <c r="N152" s="14">
        <f t="shared" si="77"/>
        <v>41</v>
      </c>
      <c r="O152" s="14">
        <f t="shared" si="77"/>
        <v>3</v>
      </c>
      <c r="P152" s="14" t="str">
        <f t="shared" si="77"/>
        <v/>
      </c>
      <c r="Q152" s="14">
        <f t="shared" si="78"/>
        <v>74</v>
      </c>
      <c r="R152" s="14">
        <f t="shared" si="79"/>
        <v>7</v>
      </c>
      <c r="S152" s="14">
        <f t="shared" si="80"/>
        <v>7</v>
      </c>
      <c r="T152" s="13">
        <f t="shared" si="81"/>
        <v>14</v>
      </c>
      <c r="U152" s="13">
        <f t="shared" si="82"/>
        <v>60</v>
      </c>
      <c r="V152" s="15"/>
      <c r="W152" s="15"/>
      <c r="AH152" s="55"/>
      <c r="AI152" s="56"/>
      <c r="AJ152" s="56"/>
    </row>
    <row r="153" spans="1:36" ht="21" customHeight="1">
      <c r="A153" s="9">
        <v>143</v>
      </c>
      <c r="B153" s="32" t="s">
        <v>40</v>
      </c>
      <c r="C153" s="10"/>
      <c r="D153" s="54" t="str">
        <f t="shared" si="89"/>
        <v/>
      </c>
      <c r="E153" s="12" t="str">
        <f t="shared" si="75"/>
        <v/>
      </c>
      <c r="F153" s="12" t="str">
        <f t="shared" si="83"/>
        <v/>
      </c>
      <c r="G153" s="11" t="str">
        <f t="shared" si="84"/>
        <v/>
      </c>
      <c r="H153" s="10"/>
      <c r="I153" s="54" t="str">
        <f t="shared" si="90"/>
        <v/>
      </c>
      <c r="J153" s="12" t="str">
        <f t="shared" si="76"/>
        <v/>
      </c>
      <c r="K153" s="12" t="str">
        <f t="shared" si="85"/>
        <v/>
      </c>
      <c r="L153" s="53" t="str">
        <f t="shared" si="86"/>
        <v/>
      </c>
      <c r="M153" s="14" t="str">
        <f t="shared" si="77"/>
        <v/>
      </c>
      <c r="N153" s="14" t="str">
        <f t="shared" si="77"/>
        <v/>
      </c>
      <c r="O153" s="14" t="str">
        <f t="shared" si="77"/>
        <v/>
      </c>
      <c r="P153" s="14" t="str">
        <f t="shared" si="77"/>
        <v/>
      </c>
      <c r="Q153" s="14" t="str">
        <f t="shared" si="78"/>
        <v/>
      </c>
      <c r="R153" s="14" t="str">
        <f t="shared" si="79"/>
        <v/>
      </c>
      <c r="S153" s="14" t="str">
        <f t="shared" si="80"/>
        <v/>
      </c>
      <c r="T153" s="13" t="str">
        <f t="shared" si="81"/>
        <v/>
      </c>
      <c r="U153" s="13" t="str">
        <f t="shared" si="82"/>
        <v/>
      </c>
      <c r="V153" s="15"/>
      <c r="W153" s="15"/>
      <c r="AH153" s="55"/>
      <c r="AI153" s="56"/>
      <c r="AJ153" s="56"/>
    </row>
    <row r="154" spans="1:36" ht="21" customHeight="1">
      <c r="A154" s="9">
        <v>144</v>
      </c>
      <c r="B154" s="32">
        <v>42826</v>
      </c>
      <c r="C154" s="12">
        <f>IF(AND($E$5=""),"",IF(AND(C152=""),"",C152))</f>
        <v>12960</v>
      </c>
      <c r="D154" s="54">
        <f t="shared" si="89"/>
        <v>17626</v>
      </c>
      <c r="E154" s="12">
        <f t="shared" si="75"/>
        <v>1296</v>
      </c>
      <c r="F154" s="12" t="str">
        <f t="shared" si="83"/>
        <v/>
      </c>
      <c r="G154" s="11">
        <f t="shared" si="84"/>
        <v>31882</v>
      </c>
      <c r="H154" s="12">
        <f>IF(AND($E$5=""),"",IF(AND(H152=""),"",H152))</f>
        <v>12930</v>
      </c>
      <c r="I154" s="54">
        <f t="shared" si="90"/>
        <v>17585</v>
      </c>
      <c r="J154" s="12">
        <f t="shared" si="76"/>
        <v>1293</v>
      </c>
      <c r="K154" s="12" t="str">
        <f t="shared" si="85"/>
        <v/>
      </c>
      <c r="L154" s="53">
        <f t="shared" si="86"/>
        <v>31808</v>
      </c>
      <c r="M154" s="14">
        <f t="shared" si="77"/>
        <v>30</v>
      </c>
      <c r="N154" s="14">
        <f t="shared" si="77"/>
        <v>41</v>
      </c>
      <c r="O154" s="14">
        <f t="shared" si="77"/>
        <v>3</v>
      </c>
      <c r="P154" s="14" t="str">
        <f t="shared" si="77"/>
        <v/>
      </c>
      <c r="Q154" s="14">
        <f t="shared" si="78"/>
        <v>74</v>
      </c>
      <c r="R154" s="14">
        <f t="shared" si="79"/>
        <v>7</v>
      </c>
      <c r="S154" s="14">
        <f t="shared" si="80"/>
        <v>7</v>
      </c>
      <c r="T154" s="13">
        <f t="shared" si="81"/>
        <v>14</v>
      </c>
      <c r="U154" s="13">
        <f t="shared" si="82"/>
        <v>60</v>
      </c>
      <c r="V154" s="15"/>
      <c r="W154" s="15"/>
      <c r="AH154" s="55"/>
      <c r="AI154" s="56"/>
      <c r="AJ154" s="56"/>
    </row>
    <row r="155" spans="1:36" ht="21" customHeight="1">
      <c r="A155" s="9">
        <v>145</v>
      </c>
      <c r="B155" s="32">
        <v>42856</v>
      </c>
      <c r="C155" s="12">
        <f t="shared" si="61"/>
        <v>12960</v>
      </c>
      <c r="D155" s="54">
        <f t="shared" si="89"/>
        <v>17626</v>
      </c>
      <c r="E155" s="12">
        <f t="shared" si="75"/>
        <v>1296</v>
      </c>
      <c r="F155" s="12" t="str">
        <f t="shared" si="83"/>
        <v/>
      </c>
      <c r="G155" s="11">
        <f t="shared" si="84"/>
        <v>31882</v>
      </c>
      <c r="H155" s="12">
        <f t="shared" si="62"/>
        <v>12930</v>
      </c>
      <c r="I155" s="54">
        <f t="shared" si="90"/>
        <v>17585</v>
      </c>
      <c r="J155" s="12">
        <f t="shared" si="76"/>
        <v>1293</v>
      </c>
      <c r="K155" s="12" t="str">
        <f t="shared" si="85"/>
        <v/>
      </c>
      <c r="L155" s="53">
        <f t="shared" si="86"/>
        <v>31808</v>
      </c>
      <c r="M155" s="14">
        <f t="shared" si="77"/>
        <v>30</v>
      </c>
      <c r="N155" s="14">
        <f t="shared" si="77"/>
        <v>41</v>
      </c>
      <c r="O155" s="14">
        <f t="shared" si="77"/>
        <v>3</v>
      </c>
      <c r="P155" s="14" t="str">
        <f t="shared" si="77"/>
        <v/>
      </c>
      <c r="Q155" s="14">
        <f t="shared" si="78"/>
        <v>74</v>
      </c>
      <c r="R155" s="14">
        <f t="shared" si="79"/>
        <v>7</v>
      </c>
      <c r="S155" s="14">
        <f t="shared" si="80"/>
        <v>7</v>
      </c>
      <c r="T155" s="13">
        <f t="shared" si="81"/>
        <v>14</v>
      </c>
      <c r="U155" s="13">
        <f t="shared" si="82"/>
        <v>60</v>
      </c>
      <c r="V155" s="15"/>
      <c r="W155" s="15"/>
      <c r="AH155" s="55"/>
      <c r="AI155" s="56"/>
      <c r="AJ155" s="56"/>
    </row>
    <row r="156" spans="1:36" ht="21" customHeight="1">
      <c r="A156" s="9">
        <v>146</v>
      </c>
      <c r="B156" s="32">
        <v>42887</v>
      </c>
      <c r="C156" s="12">
        <f t="shared" si="61"/>
        <v>12960</v>
      </c>
      <c r="D156" s="54">
        <f t="shared" si="89"/>
        <v>17626</v>
      </c>
      <c r="E156" s="12">
        <f t="shared" si="75"/>
        <v>1296</v>
      </c>
      <c r="F156" s="12" t="str">
        <f t="shared" si="83"/>
        <v/>
      </c>
      <c r="G156" s="11">
        <f t="shared" si="84"/>
        <v>31882</v>
      </c>
      <c r="H156" s="12">
        <f t="shared" si="62"/>
        <v>12930</v>
      </c>
      <c r="I156" s="54">
        <f t="shared" si="90"/>
        <v>17585</v>
      </c>
      <c r="J156" s="12">
        <f t="shared" si="76"/>
        <v>1293</v>
      </c>
      <c r="K156" s="12" t="str">
        <f t="shared" si="85"/>
        <v/>
      </c>
      <c r="L156" s="53">
        <f t="shared" si="86"/>
        <v>31808</v>
      </c>
      <c r="M156" s="14">
        <f t="shared" si="77"/>
        <v>30</v>
      </c>
      <c r="N156" s="14">
        <f t="shared" si="77"/>
        <v>41</v>
      </c>
      <c r="O156" s="14">
        <f t="shared" si="77"/>
        <v>3</v>
      </c>
      <c r="P156" s="14" t="str">
        <f t="shared" si="77"/>
        <v/>
      </c>
      <c r="Q156" s="14">
        <f t="shared" si="78"/>
        <v>74</v>
      </c>
      <c r="R156" s="14">
        <f t="shared" si="79"/>
        <v>7</v>
      </c>
      <c r="S156" s="14">
        <f t="shared" si="80"/>
        <v>7</v>
      </c>
      <c r="T156" s="13">
        <f t="shared" si="81"/>
        <v>14</v>
      </c>
      <c r="U156" s="13">
        <f t="shared" si="82"/>
        <v>60</v>
      </c>
      <c r="V156" s="15"/>
      <c r="W156" s="15"/>
      <c r="AH156" s="55"/>
      <c r="AI156" s="56"/>
      <c r="AJ156" s="56"/>
    </row>
    <row r="157" spans="1:36" ht="21" customHeight="1">
      <c r="A157" s="9">
        <v>147</v>
      </c>
      <c r="B157" s="32">
        <v>42917</v>
      </c>
      <c r="C157" s="12">
        <f>IF(AND($E$5=""),"",IF(AND(C156=""),"",ROUNDUP(ROUND(C156*3%,0),-1)+C156))</f>
        <v>13350</v>
      </c>
      <c r="D157" s="54">
        <f>IF(AND($E$5=""),"",IF(AND(C157=""),"",ROUND((C157*139%),0)))</f>
        <v>18557</v>
      </c>
      <c r="E157" s="12">
        <f t="shared" si="75"/>
        <v>1335</v>
      </c>
      <c r="F157" s="12" t="str">
        <f t="shared" si="83"/>
        <v/>
      </c>
      <c r="G157" s="11">
        <f t="shared" si="84"/>
        <v>33242</v>
      </c>
      <c r="H157" s="12">
        <f>IF(AND($E$5=""),"",IF(AND(H156=""),"",ROUNDUP(ROUND(H156*3%,0),-1)+H156))</f>
        <v>13320</v>
      </c>
      <c r="I157" s="54">
        <f>IF(AND($E$5=""),"",IF(AND(H157=""),"",ROUND((H157*139%),0)))</f>
        <v>18515</v>
      </c>
      <c r="J157" s="12">
        <f t="shared" si="76"/>
        <v>1332</v>
      </c>
      <c r="K157" s="12" t="str">
        <f t="shared" si="85"/>
        <v/>
      </c>
      <c r="L157" s="53">
        <f t="shared" si="86"/>
        <v>33167</v>
      </c>
      <c r="M157" s="14">
        <f t="shared" si="77"/>
        <v>30</v>
      </c>
      <c r="N157" s="14">
        <f t="shared" si="77"/>
        <v>42</v>
      </c>
      <c r="O157" s="14">
        <f t="shared" si="77"/>
        <v>3</v>
      </c>
      <c r="P157" s="14" t="str">
        <f t="shared" si="77"/>
        <v/>
      </c>
      <c r="Q157" s="14">
        <f t="shared" si="78"/>
        <v>75</v>
      </c>
      <c r="R157" s="14">
        <f t="shared" si="79"/>
        <v>8</v>
      </c>
      <c r="S157" s="14">
        <f t="shared" si="80"/>
        <v>8</v>
      </c>
      <c r="T157" s="13">
        <f t="shared" si="81"/>
        <v>16</v>
      </c>
      <c r="U157" s="13">
        <f t="shared" si="82"/>
        <v>59</v>
      </c>
      <c r="V157" s="15"/>
      <c r="W157" s="15"/>
      <c r="AH157" s="55"/>
      <c r="AI157" s="56"/>
      <c r="AJ157" s="56"/>
    </row>
    <row r="158" spans="1:36" ht="21" customHeight="1">
      <c r="A158" s="9">
        <v>148</v>
      </c>
      <c r="B158" s="32">
        <v>42948</v>
      </c>
      <c r="C158" s="12">
        <f t="shared" si="61"/>
        <v>13350</v>
      </c>
      <c r="D158" s="54">
        <f t="shared" ref="D158:D162" si="91">IF(AND($E$5=""),"",IF(AND(C158=""),"",ROUND((C158*139%),0)))</f>
        <v>18557</v>
      </c>
      <c r="E158" s="12">
        <f t="shared" si="75"/>
        <v>1335</v>
      </c>
      <c r="F158" s="12" t="str">
        <f t="shared" si="83"/>
        <v/>
      </c>
      <c r="G158" s="11">
        <f t="shared" si="84"/>
        <v>33242</v>
      </c>
      <c r="H158" s="12">
        <f t="shared" si="62"/>
        <v>13320</v>
      </c>
      <c r="I158" s="54">
        <f t="shared" ref="I158:I162" si="92">IF(AND($E$5=""),"",IF(AND(H158=""),"",ROUND((H158*139%),0)))</f>
        <v>18515</v>
      </c>
      <c r="J158" s="12">
        <f t="shared" si="76"/>
        <v>1332</v>
      </c>
      <c r="K158" s="12" t="str">
        <f t="shared" si="85"/>
        <v/>
      </c>
      <c r="L158" s="53">
        <f t="shared" si="86"/>
        <v>33167</v>
      </c>
      <c r="M158" s="14">
        <f t="shared" si="77"/>
        <v>30</v>
      </c>
      <c r="N158" s="14">
        <f t="shared" si="77"/>
        <v>42</v>
      </c>
      <c r="O158" s="14">
        <f t="shared" si="77"/>
        <v>3</v>
      </c>
      <c r="P158" s="14" t="str">
        <f t="shared" si="77"/>
        <v/>
      </c>
      <c r="Q158" s="14">
        <f t="shared" si="78"/>
        <v>75</v>
      </c>
      <c r="R158" s="14">
        <f t="shared" si="79"/>
        <v>8</v>
      </c>
      <c r="S158" s="14">
        <f t="shared" si="80"/>
        <v>8</v>
      </c>
      <c r="T158" s="13">
        <f t="shared" si="81"/>
        <v>16</v>
      </c>
      <c r="U158" s="13">
        <f t="shared" si="82"/>
        <v>59</v>
      </c>
      <c r="V158" s="15"/>
      <c r="W158" s="15"/>
      <c r="AH158" s="55"/>
      <c r="AI158" s="56"/>
      <c r="AJ158" s="56"/>
    </row>
    <row r="159" spans="1:36" ht="21" customHeight="1">
      <c r="A159" s="9">
        <v>149</v>
      </c>
      <c r="B159" s="32">
        <v>42979</v>
      </c>
      <c r="C159" s="12">
        <f t="shared" si="61"/>
        <v>13350</v>
      </c>
      <c r="D159" s="54">
        <f t="shared" si="91"/>
        <v>18557</v>
      </c>
      <c r="E159" s="12">
        <f t="shared" si="75"/>
        <v>1335</v>
      </c>
      <c r="F159" s="12" t="str">
        <f t="shared" si="83"/>
        <v/>
      </c>
      <c r="G159" s="11">
        <f t="shared" si="84"/>
        <v>33242</v>
      </c>
      <c r="H159" s="12">
        <f t="shared" si="62"/>
        <v>13320</v>
      </c>
      <c r="I159" s="54">
        <f t="shared" si="92"/>
        <v>18515</v>
      </c>
      <c r="J159" s="12">
        <f t="shared" si="76"/>
        <v>1332</v>
      </c>
      <c r="K159" s="12" t="str">
        <f t="shared" si="85"/>
        <v/>
      </c>
      <c r="L159" s="53">
        <f t="shared" si="86"/>
        <v>33167</v>
      </c>
      <c r="M159" s="14">
        <f t="shared" si="77"/>
        <v>30</v>
      </c>
      <c r="N159" s="14">
        <f t="shared" si="77"/>
        <v>42</v>
      </c>
      <c r="O159" s="14">
        <f t="shared" si="77"/>
        <v>3</v>
      </c>
      <c r="P159" s="14" t="str">
        <f t="shared" si="77"/>
        <v/>
      </c>
      <c r="Q159" s="14">
        <f t="shared" si="78"/>
        <v>75</v>
      </c>
      <c r="R159" s="14">
        <f t="shared" si="79"/>
        <v>8</v>
      </c>
      <c r="S159" s="14">
        <f t="shared" si="80"/>
        <v>8</v>
      </c>
      <c r="T159" s="13">
        <f t="shared" si="81"/>
        <v>16</v>
      </c>
      <c r="U159" s="13">
        <f t="shared" si="82"/>
        <v>59</v>
      </c>
      <c r="V159" s="15"/>
      <c r="W159" s="15"/>
      <c r="AH159" s="55"/>
      <c r="AI159" s="56"/>
      <c r="AJ159" s="56"/>
    </row>
    <row r="160" spans="1:36" ht="21" customHeight="1">
      <c r="A160" s="9">
        <v>150</v>
      </c>
      <c r="B160" s="32">
        <v>43009</v>
      </c>
      <c r="C160" s="12">
        <f t="shared" si="61"/>
        <v>13350</v>
      </c>
      <c r="D160" s="54">
        <f t="shared" si="91"/>
        <v>18557</v>
      </c>
      <c r="E160" s="12">
        <f t="shared" si="75"/>
        <v>1335</v>
      </c>
      <c r="F160" s="12" t="str">
        <f t="shared" si="83"/>
        <v/>
      </c>
      <c r="G160" s="11">
        <f t="shared" si="84"/>
        <v>33242</v>
      </c>
      <c r="H160" s="12">
        <f t="shared" si="62"/>
        <v>13320</v>
      </c>
      <c r="I160" s="54">
        <f t="shared" si="92"/>
        <v>18515</v>
      </c>
      <c r="J160" s="12">
        <f t="shared" si="76"/>
        <v>1332</v>
      </c>
      <c r="K160" s="12" t="str">
        <f t="shared" si="85"/>
        <v/>
      </c>
      <c r="L160" s="53">
        <f t="shared" si="86"/>
        <v>33167</v>
      </c>
      <c r="M160" s="14">
        <f t="shared" si="77"/>
        <v>30</v>
      </c>
      <c r="N160" s="14">
        <f t="shared" si="77"/>
        <v>42</v>
      </c>
      <c r="O160" s="14">
        <f t="shared" si="77"/>
        <v>3</v>
      </c>
      <c r="P160" s="14" t="str">
        <f t="shared" si="77"/>
        <v/>
      </c>
      <c r="Q160" s="14">
        <f t="shared" si="78"/>
        <v>75</v>
      </c>
      <c r="R160" s="14">
        <f t="shared" si="79"/>
        <v>8</v>
      </c>
      <c r="S160" s="14">
        <f t="shared" si="80"/>
        <v>8</v>
      </c>
      <c r="T160" s="13">
        <f t="shared" si="81"/>
        <v>16</v>
      </c>
      <c r="U160" s="13">
        <f t="shared" si="82"/>
        <v>59</v>
      </c>
      <c r="V160" s="15"/>
      <c r="W160" s="15"/>
      <c r="AH160" s="55"/>
      <c r="AI160" s="56"/>
      <c r="AJ160" s="56"/>
    </row>
    <row r="161" spans="1:36" ht="21" customHeight="1">
      <c r="A161" s="9">
        <v>151</v>
      </c>
      <c r="B161" s="32">
        <v>43040</v>
      </c>
      <c r="C161" s="12">
        <f t="shared" si="61"/>
        <v>13350</v>
      </c>
      <c r="D161" s="54">
        <f t="shared" si="91"/>
        <v>18557</v>
      </c>
      <c r="E161" s="12">
        <f t="shared" si="75"/>
        <v>1335</v>
      </c>
      <c r="F161" s="12" t="str">
        <f t="shared" si="83"/>
        <v/>
      </c>
      <c r="G161" s="11">
        <f t="shared" si="84"/>
        <v>33242</v>
      </c>
      <c r="H161" s="12">
        <f t="shared" si="62"/>
        <v>13320</v>
      </c>
      <c r="I161" s="54">
        <f t="shared" si="92"/>
        <v>18515</v>
      </c>
      <c r="J161" s="12">
        <f t="shared" si="76"/>
        <v>1332</v>
      </c>
      <c r="K161" s="12" t="str">
        <f t="shared" si="85"/>
        <v/>
      </c>
      <c r="L161" s="53">
        <f t="shared" si="86"/>
        <v>33167</v>
      </c>
      <c r="M161" s="14">
        <f t="shared" si="77"/>
        <v>30</v>
      </c>
      <c r="N161" s="14">
        <f t="shared" si="77"/>
        <v>42</v>
      </c>
      <c r="O161" s="14">
        <f t="shared" si="77"/>
        <v>3</v>
      </c>
      <c r="P161" s="14" t="str">
        <f t="shared" si="77"/>
        <v/>
      </c>
      <c r="Q161" s="14">
        <f t="shared" si="78"/>
        <v>75</v>
      </c>
      <c r="R161" s="14">
        <f t="shared" si="79"/>
        <v>8</v>
      </c>
      <c r="S161" s="14">
        <f t="shared" si="80"/>
        <v>8</v>
      </c>
      <c r="T161" s="13">
        <f t="shared" si="81"/>
        <v>16</v>
      </c>
      <c r="U161" s="13">
        <f t="shared" si="82"/>
        <v>59</v>
      </c>
      <c r="V161" s="15"/>
      <c r="W161" s="15"/>
      <c r="AH161" s="55"/>
      <c r="AI161" s="56"/>
      <c r="AJ161" s="56"/>
    </row>
    <row r="162" spans="1:36" ht="21" customHeight="1">
      <c r="A162" s="9">
        <v>152</v>
      </c>
      <c r="B162" s="32">
        <v>43070</v>
      </c>
      <c r="C162" s="12">
        <f t="shared" si="61"/>
        <v>13350</v>
      </c>
      <c r="D162" s="54">
        <f t="shared" si="91"/>
        <v>18557</v>
      </c>
      <c r="E162" s="12">
        <f t="shared" si="75"/>
        <v>1335</v>
      </c>
      <c r="F162" s="12" t="str">
        <f t="shared" si="83"/>
        <v/>
      </c>
      <c r="G162" s="11">
        <f t="shared" si="84"/>
        <v>33242</v>
      </c>
      <c r="H162" s="12">
        <f t="shared" si="62"/>
        <v>13320</v>
      </c>
      <c r="I162" s="54">
        <f t="shared" si="92"/>
        <v>18515</v>
      </c>
      <c r="J162" s="12">
        <f t="shared" si="76"/>
        <v>1332</v>
      </c>
      <c r="K162" s="12" t="str">
        <f t="shared" si="85"/>
        <v/>
      </c>
      <c r="L162" s="53">
        <f t="shared" si="86"/>
        <v>33167</v>
      </c>
      <c r="M162" s="14">
        <f t="shared" si="77"/>
        <v>30</v>
      </c>
      <c r="N162" s="14">
        <f t="shared" si="77"/>
        <v>42</v>
      </c>
      <c r="O162" s="14">
        <f t="shared" si="77"/>
        <v>3</v>
      </c>
      <c r="P162" s="14" t="str">
        <f t="shared" si="77"/>
        <v/>
      </c>
      <c r="Q162" s="14">
        <f t="shared" si="78"/>
        <v>75</v>
      </c>
      <c r="R162" s="14">
        <f t="shared" si="79"/>
        <v>8</v>
      </c>
      <c r="S162" s="14">
        <f t="shared" si="80"/>
        <v>8</v>
      </c>
      <c r="T162" s="13">
        <f t="shared" si="81"/>
        <v>16</v>
      </c>
      <c r="U162" s="13">
        <f t="shared" si="82"/>
        <v>59</v>
      </c>
      <c r="V162" s="15"/>
      <c r="W162" s="15"/>
      <c r="AH162" s="55"/>
      <c r="AI162" s="56"/>
      <c r="AJ162" s="56"/>
    </row>
    <row r="163" spans="1:36" ht="21" customHeight="1">
      <c r="A163" s="9">
        <v>153</v>
      </c>
      <c r="B163" s="32">
        <v>43101</v>
      </c>
      <c r="C163" s="12">
        <f t="shared" si="61"/>
        <v>13350</v>
      </c>
      <c r="D163" s="54">
        <f>IF(AND($E$5=""),"",IF(AND(C163=""),"",ROUND((C163*142%),0)))</f>
        <v>18957</v>
      </c>
      <c r="E163" s="12">
        <f t="shared" si="75"/>
        <v>1335</v>
      </c>
      <c r="F163" s="12" t="str">
        <f t="shared" si="83"/>
        <v/>
      </c>
      <c r="G163" s="11">
        <f t="shared" si="84"/>
        <v>33642</v>
      </c>
      <c r="H163" s="12">
        <f t="shared" si="62"/>
        <v>13320</v>
      </c>
      <c r="I163" s="54">
        <f>IF(AND($E$5=""),"",IF(AND(H163=""),"",ROUND((H163*142%),0)))</f>
        <v>18914</v>
      </c>
      <c r="J163" s="12">
        <f t="shared" si="76"/>
        <v>1332</v>
      </c>
      <c r="K163" s="12" t="str">
        <f t="shared" si="85"/>
        <v/>
      </c>
      <c r="L163" s="53">
        <f t="shared" si="86"/>
        <v>33566</v>
      </c>
      <c r="M163" s="14">
        <f t="shared" si="77"/>
        <v>30</v>
      </c>
      <c r="N163" s="14">
        <f t="shared" si="77"/>
        <v>43</v>
      </c>
      <c r="O163" s="14">
        <f t="shared" si="77"/>
        <v>3</v>
      </c>
      <c r="P163" s="14" t="str">
        <f t="shared" si="77"/>
        <v/>
      </c>
      <c r="Q163" s="14">
        <f t="shared" si="78"/>
        <v>76</v>
      </c>
      <c r="R163" s="14">
        <f t="shared" si="79"/>
        <v>8</v>
      </c>
      <c r="S163" s="14">
        <f t="shared" si="80"/>
        <v>8</v>
      </c>
      <c r="T163" s="13">
        <f t="shared" si="81"/>
        <v>16</v>
      </c>
      <c r="U163" s="13">
        <f t="shared" si="82"/>
        <v>60</v>
      </c>
      <c r="V163" s="15"/>
      <c r="W163" s="15"/>
      <c r="AH163" s="55"/>
      <c r="AI163" s="56"/>
      <c r="AJ163" s="56"/>
    </row>
    <row r="164" spans="1:36" ht="21" customHeight="1">
      <c r="A164" s="9">
        <v>154</v>
      </c>
      <c r="B164" s="32">
        <v>43132</v>
      </c>
      <c r="C164" s="12">
        <f t="shared" si="61"/>
        <v>13350</v>
      </c>
      <c r="D164" s="54">
        <f t="shared" ref="D164:D172" si="93">IF(AND($E$5=""),"",IF(AND(C164=""),"",ROUND((C164*142%),0)))</f>
        <v>18957</v>
      </c>
      <c r="E164" s="12">
        <f t="shared" si="75"/>
        <v>1335</v>
      </c>
      <c r="F164" s="12" t="str">
        <f t="shared" si="83"/>
        <v/>
      </c>
      <c r="G164" s="11">
        <f t="shared" si="84"/>
        <v>33642</v>
      </c>
      <c r="H164" s="12">
        <f t="shared" si="62"/>
        <v>13320</v>
      </c>
      <c r="I164" s="54">
        <f t="shared" ref="I164:I172" si="94">IF(AND($E$5=""),"",IF(AND(H164=""),"",ROUND((H164*142%),0)))</f>
        <v>18914</v>
      </c>
      <c r="J164" s="12">
        <f t="shared" si="76"/>
        <v>1332</v>
      </c>
      <c r="K164" s="12" t="str">
        <f t="shared" si="85"/>
        <v/>
      </c>
      <c r="L164" s="53">
        <f t="shared" si="86"/>
        <v>33566</v>
      </c>
      <c r="M164" s="14">
        <f t="shared" si="77"/>
        <v>30</v>
      </c>
      <c r="N164" s="14">
        <f t="shared" si="77"/>
        <v>43</v>
      </c>
      <c r="O164" s="14">
        <f t="shared" si="77"/>
        <v>3</v>
      </c>
      <c r="P164" s="14" t="str">
        <f t="shared" si="77"/>
        <v/>
      </c>
      <c r="Q164" s="14">
        <f t="shared" si="78"/>
        <v>76</v>
      </c>
      <c r="R164" s="14">
        <f t="shared" si="79"/>
        <v>8</v>
      </c>
      <c r="S164" s="14">
        <f t="shared" si="80"/>
        <v>8</v>
      </c>
      <c r="T164" s="13">
        <f t="shared" si="81"/>
        <v>16</v>
      </c>
      <c r="U164" s="13">
        <f t="shared" si="82"/>
        <v>60</v>
      </c>
      <c r="V164" s="15"/>
      <c r="W164" s="15"/>
      <c r="AH164" s="55"/>
      <c r="AI164" s="56"/>
      <c r="AJ164" s="56"/>
    </row>
    <row r="165" spans="1:36" ht="21" customHeight="1">
      <c r="A165" s="9">
        <v>155</v>
      </c>
      <c r="B165" s="32">
        <v>43160</v>
      </c>
      <c r="C165" s="12">
        <f t="shared" si="61"/>
        <v>13350</v>
      </c>
      <c r="D165" s="54">
        <f t="shared" si="93"/>
        <v>18957</v>
      </c>
      <c r="E165" s="12">
        <f t="shared" si="75"/>
        <v>1335</v>
      </c>
      <c r="F165" s="12" t="str">
        <f t="shared" si="83"/>
        <v/>
      </c>
      <c r="G165" s="11">
        <f t="shared" si="84"/>
        <v>33642</v>
      </c>
      <c r="H165" s="12">
        <f t="shared" si="62"/>
        <v>13320</v>
      </c>
      <c r="I165" s="54">
        <f t="shared" si="94"/>
        <v>18914</v>
      </c>
      <c r="J165" s="12">
        <f t="shared" si="76"/>
        <v>1332</v>
      </c>
      <c r="K165" s="12" t="str">
        <f t="shared" si="85"/>
        <v/>
      </c>
      <c r="L165" s="53">
        <f t="shared" si="86"/>
        <v>33566</v>
      </c>
      <c r="M165" s="14">
        <f t="shared" si="77"/>
        <v>30</v>
      </c>
      <c r="N165" s="14">
        <f t="shared" si="77"/>
        <v>43</v>
      </c>
      <c r="O165" s="14">
        <f t="shared" si="77"/>
        <v>3</v>
      </c>
      <c r="P165" s="14" t="str">
        <f t="shared" si="77"/>
        <v/>
      </c>
      <c r="Q165" s="14">
        <f t="shared" si="78"/>
        <v>76</v>
      </c>
      <c r="R165" s="14">
        <f t="shared" si="79"/>
        <v>8</v>
      </c>
      <c r="S165" s="14">
        <f t="shared" si="80"/>
        <v>8</v>
      </c>
      <c r="T165" s="13">
        <f t="shared" si="81"/>
        <v>16</v>
      </c>
      <c r="U165" s="13">
        <f t="shared" si="82"/>
        <v>60</v>
      </c>
      <c r="V165" s="15"/>
      <c r="W165" s="15"/>
      <c r="AH165" s="55"/>
      <c r="AI165" s="56"/>
      <c r="AJ165" s="56"/>
    </row>
    <row r="166" spans="1:36" ht="21" customHeight="1">
      <c r="A166" s="9">
        <v>156</v>
      </c>
      <c r="B166" s="32" t="s">
        <v>40</v>
      </c>
      <c r="C166" s="10"/>
      <c r="D166" s="54" t="str">
        <f t="shared" si="93"/>
        <v/>
      </c>
      <c r="E166" s="12" t="str">
        <f t="shared" si="75"/>
        <v/>
      </c>
      <c r="F166" s="12" t="str">
        <f t="shared" si="83"/>
        <v/>
      </c>
      <c r="G166" s="11" t="str">
        <f t="shared" si="84"/>
        <v/>
      </c>
      <c r="H166" s="10"/>
      <c r="I166" s="54" t="str">
        <f t="shared" si="94"/>
        <v/>
      </c>
      <c r="J166" s="12" t="str">
        <f t="shared" si="76"/>
        <v/>
      </c>
      <c r="K166" s="12" t="str">
        <f t="shared" si="85"/>
        <v/>
      </c>
      <c r="L166" s="53" t="str">
        <f t="shared" si="86"/>
        <v/>
      </c>
      <c r="M166" s="14" t="str">
        <f t="shared" si="77"/>
        <v/>
      </c>
      <c r="N166" s="14" t="str">
        <f t="shared" si="77"/>
        <v/>
      </c>
      <c r="O166" s="14" t="str">
        <f t="shared" si="77"/>
        <v/>
      </c>
      <c r="P166" s="14" t="str">
        <f t="shared" si="77"/>
        <v/>
      </c>
      <c r="Q166" s="14" t="str">
        <f t="shared" si="78"/>
        <v/>
      </c>
      <c r="R166" s="14" t="str">
        <f t="shared" si="79"/>
        <v/>
      </c>
      <c r="S166" s="14" t="str">
        <f t="shared" si="80"/>
        <v/>
      </c>
      <c r="T166" s="13" t="str">
        <f t="shared" si="81"/>
        <v/>
      </c>
      <c r="U166" s="13" t="str">
        <f t="shared" si="82"/>
        <v/>
      </c>
      <c r="V166" s="15"/>
      <c r="W166" s="15"/>
      <c r="AH166" s="55"/>
      <c r="AI166" s="56"/>
      <c r="AJ166" s="56"/>
    </row>
    <row r="167" spans="1:36" ht="21" customHeight="1">
      <c r="A167" s="9">
        <v>157</v>
      </c>
      <c r="B167" s="32">
        <v>43191</v>
      </c>
      <c r="C167" s="12">
        <f>IF(AND($E$5=""),"",IF(AND(C165=""),"",C165))</f>
        <v>13350</v>
      </c>
      <c r="D167" s="54">
        <f t="shared" si="93"/>
        <v>18957</v>
      </c>
      <c r="E167" s="12">
        <f t="shared" si="75"/>
        <v>1335</v>
      </c>
      <c r="F167" s="12" t="str">
        <f t="shared" si="83"/>
        <v/>
      </c>
      <c r="G167" s="11">
        <f t="shared" si="84"/>
        <v>33642</v>
      </c>
      <c r="H167" s="12">
        <f>IF(AND($E$5=""),"",IF(AND(H165=""),"",H165))</f>
        <v>13320</v>
      </c>
      <c r="I167" s="54">
        <f t="shared" si="94"/>
        <v>18914</v>
      </c>
      <c r="J167" s="12">
        <f t="shared" si="76"/>
        <v>1332</v>
      </c>
      <c r="K167" s="12" t="str">
        <f t="shared" si="85"/>
        <v/>
      </c>
      <c r="L167" s="53">
        <f t="shared" si="86"/>
        <v>33566</v>
      </c>
      <c r="M167" s="14">
        <f t="shared" si="77"/>
        <v>30</v>
      </c>
      <c r="N167" s="14">
        <f t="shared" si="77"/>
        <v>43</v>
      </c>
      <c r="O167" s="14">
        <f t="shared" si="77"/>
        <v>3</v>
      </c>
      <c r="P167" s="14" t="str">
        <f t="shared" si="77"/>
        <v/>
      </c>
      <c r="Q167" s="14">
        <f t="shared" si="78"/>
        <v>76</v>
      </c>
      <c r="R167" s="14">
        <f t="shared" si="79"/>
        <v>8</v>
      </c>
      <c r="S167" s="14">
        <f t="shared" si="80"/>
        <v>8</v>
      </c>
      <c r="T167" s="13">
        <f t="shared" si="81"/>
        <v>16</v>
      </c>
      <c r="U167" s="13">
        <f t="shared" si="82"/>
        <v>60</v>
      </c>
      <c r="V167" s="15"/>
      <c r="W167" s="15"/>
      <c r="AH167" s="55"/>
      <c r="AI167" s="56"/>
      <c r="AJ167" s="56"/>
    </row>
    <row r="168" spans="1:36" ht="21" customHeight="1">
      <c r="A168" s="9">
        <v>158</v>
      </c>
      <c r="B168" s="32">
        <v>43221</v>
      </c>
      <c r="C168" s="12">
        <f t="shared" ref="C168:C172" si="95">IF(AND($E$5=""),"",IF(AND(C167=""),"",C167))</f>
        <v>13350</v>
      </c>
      <c r="D168" s="54">
        <f t="shared" si="93"/>
        <v>18957</v>
      </c>
      <c r="E168" s="12">
        <f t="shared" si="75"/>
        <v>1335</v>
      </c>
      <c r="F168" s="12" t="str">
        <f t="shared" si="83"/>
        <v/>
      </c>
      <c r="G168" s="11">
        <f t="shared" si="84"/>
        <v>33642</v>
      </c>
      <c r="H168" s="12">
        <f t="shared" ref="H168:H172" si="96">IF(AND($E$5=""),"",IF(AND(H167=""),"",H167))</f>
        <v>13320</v>
      </c>
      <c r="I168" s="54">
        <f t="shared" si="94"/>
        <v>18914</v>
      </c>
      <c r="J168" s="12">
        <f t="shared" si="76"/>
        <v>1332</v>
      </c>
      <c r="K168" s="12" t="str">
        <f t="shared" si="85"/>
        <v/>
      </c>
      <c r="L168" s="53">
        <f t="shared" si="86"/>
        <v>33566</v>
      </c>
      <c r="M168" s="14">
        <f t="shared" si="77"/>
        <v>30</v>
      </c>
      <c r="N168" s="14">
        <f t="shared" si="77"/>
        <v>43</v>
      </c>
      <c r="O168" s="14">
        <f t="shared" si="77"/>
        <v>3</v>
      </c>
      <c r="P168" s="14" t="str">
        <f t="shared" si="77"/>
        <v/>
      </c>
      <c r="Q168" s="14">
        <f t="shared" si="78"/>
        <v>76</v>
      </c>
      <c r="R168" s="14">
        <f t="shared" si="79"/>
        <v>8</v>
      </c>
      <c r="S168" s="14">
        <f t="shared" si="80"/>
        <v>8</v>
      </c>
      <c r="T168" s="13">
        <f t="shared" si="81"/>
        <v>16</v>
      </c>
      <c r="U168" s="13">
        <f t="shared" si="82"/>
        <v>60</v>
      </c>
      <c r="V168" s="15"/>
      <c r="W168" s="15"/>
      <c r="AH168" s="55"/>
      <c r="AI168" s="56"/>
      <c r="AJ168" s="56"/>
    </row>
    <row r="169" spans="1:36" ht="21" customHeight="1">
      <c r="A169" s="9">
        <v>159</v>
      </c>
      <c r="B169" s="32">
        <v>43252</v>
      </c>
      <c r="C169" s="12">
        <f t="shared" si="95"/>
        <v>13350</v>
      </c>
      <c r="D169" s="54">
        <f t="shared" si="93"/>
        <v>18957</v>
      </c>
      <c r="E169" s="12">
        <f t="shared" si="75"/>
        <v>1335</v>
      </c>
      <c r="F169" s="12" t="str">
        <f t="shared" si="83"/>
        <v/>
      </c>
      <c r="G169" s="11">
        <f t="shared" si="84"/>
        <v>33642</v>
      </c>
      <c r="H169" s="12">
        <f t="shared" si="96"/>
        <v>13320</v>
      </c>
      <c r="I169" s="54">
        <f t="shared" si="94"/>
        <v>18914</v>
      </c>
      <c r="J169" s="12">
        <f t="shared" si="76"/>
        <v>1332</v>
      </c>
      <c r="K169" s="12" t="str">
        <f t="shared" si="85"/>
        <v/>
      </c>
      <c r="L169" s="53">
        <f t="shared" si="86"/>
        <v>33566</v>
      </c>
      <c r="M169" s="14">
        <f t="shared" si="77"/>
        <v>30</v>
      </c>
      <c r="N169" s="14">
        <f t="shared" si="77"/>
        <v>43</v>
      </c>
      <c r="O169" s="14">
        <f t="shared" si="77"/>
        <v>3</v>
      </c>
      <c r="P169" s="14" t="str">
        <f t="shared" si="77"/>
        <v/>
      </c>
      <c r="Q169" s="14">
        <f t="shared" si="78"/>
        <v>76</v>
      </c>
      <c r="R169" s="14">
        <f t="shared" si="79"/>
        <v>8</v>
      </c>
      <c r="S169" s="14">
        <f t="shared" si="80"/>
        <v>8</v>
      </c>
      <c r="T169" s="13">
        <f t="shared" si="81"/>
        <v>16</v>
      </c>
      <c r="U169" s="13">
        <f t="shared" si="82"/>
        <v>60</v>
      </c>
      <c r="V169" s="15"/>
      <c r="W169" s="15"/>
      <c r="AH169" s="55"/>
      <c r="AI169" s="56"/>
      <c r="AJ169" s="56"/>
    </row>
    <row r="170" spans="1:36" ht="21" customHeight="1">
      <c r="A170" s="9">
        <v>160</v>
      </c>
      <c r="B170" s="32">
        <v>43282</v>
      </c>
      <c r="C170" s="12">
        <f>IF(AND($E$5=""),"",IF(AND(C169=""),"",ROUNDUP(ROUND(C169*3%,0),-1)+C169))</f>
        <v>13760</v>
      </c>
      <c r="D170" s="54">
        <f t="shared" si="93"/>
        <v>19539</v>
      </c>
      <c r="E170" s="12">
        <f t="shared" si="75"/>
        <v>1376</v>
      </c>
      <c r="F170" s="12" t="str">
        <f t="shared" si="83"/>
        <v/>
      </c>
      <c r="G170" s="11">
        <f t="shared" si="84"/>
        <v>34675</v>
      </c>
      <c r="H170" s="12">
        <f>IF(AND($E$5=""),"",IF(AND(H169=""),"",MROUND(H169*1.03,100)))</f>
        <v>13700</v>
      </c>
      <c r="I170" s="54">
        <f t="shared" si="94"/>
        <v>19454</v>
      </c>
      <c r="J170" s="12">
        <f t="shared" si="76"/>
        <v>1370</v>
      </c>
      <c r="K170" s="12" t="str">
        <f t="shared" si="85"/>
        <v/>
      </c>
      <c r="L170" s="53">
        <f t="shared" si="86"/>
        <v>34524</v>
      </c>
      <c r="M170" s="14">
        <f t="shared" si="77"/>
        <v>60</v>
      </c>
      <c r="N170" s="14">
        <f t="shared" si="77"/>
        <v>85</v>
      </c>
      <c r="O170" s="14">
        <f t="shared" si="77"/>
        <v>6</v>
      </c>
      <c r="P170" s="14" t="str">
        <f t="shared" si="77"/>
        <v/>
      </c>
      <c r="Q170" s="14">
        <f t="shared" si="78"/>
        <v>151</v>
      </c>
      <c r="R170" s="14">
        <f t="shared" si="79"/>
        <v>15</v>
      </c>
      <c r="S170" s="14">
        <f t="shared" si="80"/>
        <v>15</v>
      </c>
      <c r="T170" s="13">
        <f t="shared" si="81"/>
        <v>30</v>
      </c>
      <c r="U170" s="13">
        <f t="shared" si="82"/>
        <v>121</v>
      </c>
      <c r="V170" s="15"/>
      <c r="W170" s="15"/>
      <c r="AH170" s="55"/>
      <c r="AI170" s="56"/>
      <c r="AJ170" s="56"/>
    </row>
    <row r="171" spans="1:36" ht="21" customHeight="1">
      <c r="A171" s="9">
        <v>161</v>
      </c>
      <c r="B171" s="32">
        <v>43313</v>
      </c>
      <c r="C171" s="12">
        <f t="shared" si="95"/>
        <v>13760</v>
      </c>
      <c r="D171" s="54">
        <f t="shared" si="93"/>
        <v>19539</v>
      </c>
      <c r="E171" s="12">
        <f t="shared" si="75"/>
        <v>1376</v>
      </c>
      <c r="F171" s="12" t="str">
        <f t="shared" si="83"/>
        <v/>
      </c>
      <c r="G171" s="11">
        <f t="shared" si="84"/>
        <v>34675</v>
      </c>
      <c r="H171" s="12">
        <f t="shared" si="96"/>
        <v>13700</v>
      </c>
      <c r="I171" s="54">
        <f t="shared" si="94"/>
        <v>19454</v>
      </c>
      <c r="J171" s="12">
        <f t="shared" si="76"/>
        <v>1370</v>
      </c>
      <c r="K171" s="12" t="str">
        <f t="shared" si="85"/>
        <v/>
      </c>
      <c r="L171" s="53">
        <f t="shared" si="86"/>
        <v>34524</v>
      </c>
      <c r="M171" s="14">
        <f t="shared" si="77"/>
        <v>60</v>
      </c>
      <c r="N171" s="14">
        <f t="shared" si="77"/>
        <v>85</v>
      </c>
      <c r="O171" s="14">
        <f t="shared" si="77"/>
        <v>6</v>
      </c>
      <c r="P171" s="14" t="str">
        <f t="shared" si="77"/>
        <v/>
      </c>
      <c r="Q171" s="14">
        <f t="shared" si="78"/>
        <v>151</v>
      </c>
      <c r="R171" s="14">
        <f t="shared" si="79"/>
        <v>15</v>
      </c>
      <c r="S171" s="14">
        <f t="shared" si="80"/>
        <v>15</v>
      </c>
      <c r="T171" s="13">
        <f t="shared" si="81"/>
        <v>30</v>
      </c>
      <c r="U171" s="13">
        <f t="shared" si="82"/>
        <v>121</v>
      </c>
      <c r="V171" s="15"/>
      <c r="W171" s="15"/>
      <c r="AH171" s="55"/>
      <c r="AI171" s="56"/>
      <c r="AJ171" s="56"/>
    </row>
    <row r="172" spans="1:36" ht="21" customHeight="1">
      <c r="A172" s="9">
        <v>162</v>
      </c>
      <c r="B172" s="32">
        <v>43344</v>
      </c>
      <c r="C172" s="12">
        <f t="shared" si="95"/>
        <v>13760</v>
      </c>
      <c r="D172" s="54">
        <f t="shared" si="93"/>
        <v>19539</v>
      </c>
      <c r="E172" s="12">
        <f t="shared" si="75"/>
        <v>1376</v>
      </c>
      <c r="F172" s="12" t="str">
        <f t="shared" si="83"/>
        <v/>
      </c>
      <c r="G172" s="11">
        <f t="shared" si="84"/>
        <v>34675</v>
      </c>
      <c r="H172" s="12">
        <f t="shared" si="96"/>
        <v>13700</v>
      </c>
      <c r="I172" s="54">
        <f t="shared" si="94"/>
        <v>19454</v>
      </c>
      <c r="J172" s="12">
        <f t="shared" si="76"/>
        <v>1370</v>
      </c>
      <c r="K172" s="12" t="str">
        <f t="shared" si="85"/>
        <v/>
      </c>
      <c r="L172" s="53">
        <f t="shared" si="86"/>
        <v>34524</v>
      </c>
      <c r="M172" s="14">
        <f t="shared" si="77"/>
        <v>60</v>
      </c>
      <c r="N172" s="14">
        <f t="shared" si="77"/>
        <v>85</v>
      </c>
      <c r="O172" s="14">
        <f t="shared" si="77"/>
        <v>6</v>
      </c>
      <c r="P172" s="14" t="str">
        <f t="shared" si="77"/>
        <v/>
      </c>
      <c r="Q172" s="14">
        <f t="shared" si="78"/>
        <v>151</v>
      </c>
      <c r="R172" s="14">
        <f t="shared" si="79"/>
        <v>15</v>
      </c>
      <c r="S172" s="14">
        <f t="shared" si="80"/>
        <v>15</v>
      </c>
      <c r="T172" s="13">
        <f t="shared" si="81"/>
        <v>30</v>
      </c>
      <c r="U172" s="13">
        <f t="shared" si="82"/>
        <v>121</v>
      </c>
      <c r="V172" s="15"/>
      <c r="W172" s="15"/>
      <c r="AH172" s="55"/>
      <c r="AI172" s="56"/>
      <c r="AJ172" s="56"/>
    </row>
    <row r="173" spans="1:36">
      <c r="A173" s="77" t="s">
        <v>21</v>
      </c>
      <c r="B173" s="78"/>
      <c r="C173" s="16">
        <f>IF(AND($E$5=""),"",SUM(C11:C172))</f>
        <v>1709190</v>
      </c>
      <c r="D173" s="16">
        <f t="shared" ref="D173:U173" si="97">IF(AND($E$5=""),"",SUM(D11:D172))</f>
        <v>1301601</v>
      </c>
      <c r="E173" s="16">
        <f t="shared" si="97"/>
        <v>170919</v>
      </c>
      <c r="F173" s="16">
        <f t="shared" si="97"/>
        <v>0</v>
      </c>
      <c r="G173" s="16">
        <f t="shared" si="97"/>
        <v>3181710</v>
      </c>
      <c r="H173" s="16">
        <f t="shared" si="97"/>
        <v>1704600</v>
      </c>
      <c r="I173" s="16">
        <f t="shared" si="97"/>
        <v>1298274</v>
      </c>
      <c r="J173" s="16">
        <f t="shared" si="97"/>
        <v>170460</v>
      </c>
      <c r="K173" s="16">
        <f t="shared" si="97"/>
        <v>0</v>
      </c>
      <c r="L173" s="16">
        <f t="shared" si="97"/>
        <v>3173334</v>
      </c>
      <c r="M173" s="16">
        <f t="shared" si="97"/>
        <v>4590</v>
      </c>
      <c r="N173" s="16">
        <f t="shared" si="97"/>
        <v>3327</v>
      </c>
      <c r="O173" s="16">
        <f t="shared" si="97"/>
        <v>459</v>
      </c>
      <c r="P173" s="16">
        <f t="shared" si="97"/>
        <v>0</v>
      </c>
      <c r="Q173" s="16">
        <f t="shared" si="97"/>
        <v>8376</v>
      </c>
      <c r="R173" s="16">
        <f t="shared" si="97"/>
        <v>852</v>
      </c>
      <c r="S173" s="16">
        <f t="shared" si="97"/>
        <v>852</v>
      </c>
      <c r="T173" s="16">
        <f t="shared" si="97"/>
        <v>1704</v>
      </c>
      <c r="U173" s="16">
        <f t="shared" si="97"/>
        <v>6672</v>
      </c>
      <c r="V173" s="79"/>
      <c r="W173" s="80"/>
      <c r="AH173" s="55"/>
      <c r="AI173" s="55"/>
      <c r="AJ173" s="55"/>
    </row>
    <row r="174" spans="1:36" ht="18.75">
      <c r="B174" s="18"/>
      <c r="C174" s="18"/>
      <c r="D174" s="18"/>
      <c r="E174" s="18"/>
      <c r="F174" s="18"/>
      <c r="G174" s="18"/>
      <c r="H174" s="18"/>
      <c r="I174" s="18"/>
      <c r="J174" s="18"/>
      <c r="K174" s="88" t="s">
        <v>22</v>
      </c>
      <c r="L174" s="88"/>
      <c r="M174" s="89" t="str">
        <f>IF(AND($E$5=""),"",IF(AND(U173=0),"","( Rs. "&amp;LOOKUP(IF(INT(RIGHT(U173,7)/100000)&gt;19,INT(RIGHT(U173,7)/1000000),IF(INT(RIGHT(U173,7)/100000)&gt;=10,INT(RIGHT(U173,7)/100000),0)),{0,1,2,3,4,5,6,7,8,9,10,11,12,13,14,15,16,17,18,19},{""," TEN "," TWENTY "," THIRTY "," FOURTY "," FIFTY "," SIXTY "," SEVENTY "," EIGHTY "," NINETY "," TEN "," ELEVEN "," TWELVE "," THIRTEEN "," FOURTEEN "," FIFTEEN "," SIXTEEN"," SEVENTEEN"," EIGHTEEN "," NINETEEN "})&amp;IF((IF(INT(RIGHT(U173,7)/100000)&gt;19,INT(RIGHT(U173,7)/1000000),IF(INT(RIGHT(U173,7)/100000)&gt;=10,INT(RIGHT(U173,7)/100000),0))+IF(INT(RIGHT(U173,7)/100000)&gt;19,INT(RIGHT(U173,6)/100000),IF(INT(RIGHT(U173,7)/100000)&gt;10,0,INT(RIGHT(U173,6)/100000))))&gt;0,LOOKUP(IF(INT(RIGHT(U173,7)/100000)&gt;19,INT(RIGHT(U173,6)/100000),IF(INT(RIGHT(U173,7)/100000)&gt;10,0,INT(RIGHT(U173,6)/100000))),{0,1,2,3,4,5,6,7,8,9,10,11,12,13,14,15,16,17,18,19},{""," ONE "," TWO "," THREE "," FOUR "," FIVE "," SIX "," SEVEN "," EIGHT "," NINE "," TEN "," ELEVEN "," TWELVE "," THIRTEEN "," FOURTEEN "," FIFTEEN "," SIXTEEN"," SEVENTEEN"," EIGHTEEN "," NINETEEN "})&amp;" Lac. "," ")&amp;LOOKUP(IF(INT(RIGHT(U173,5)/1000)&gt;19,INT(RIGHT(U173,5)/10000),IF(INT(RIGHT(U173,5)/1000)&gt;=10,INT(RIGHT(U173,5)/1000),0)),{0,1,2,3,4,5,6,7,8,9,10,11,12,13,14,15,16,17,18,19},{""," TEN "," TWENTY "," THIRTY "," FOURTY "," FIFTY "," SIXTY "," SEVENTY "," EIGHTY "," NINETY "," TEN "," ELEVEN "," TWELVE "," THIRTEEN "," FOURTEEN "," FIFTEEN "," SIXTEEN"," SEVENTEEN"," EIGHTEEN "," NINETEEN "})&amp;IF((IF(INT(RIGHT(U173,5)/1000)&gt;19,INT(RIGHT(U173,4)/1000),IF(INT(RIGHT(U173,5)/1000)&gt;10,0,INT(RIGHT(U173,4)/1000)))+IF(INT(RIGHT(U173,5)/1000)&gt;19,INT(RIGHT(U173,5)/10000),IF(INT(RIGHT(U173,5)/1000)&gt;=10,INT(RIGHT(U173,5)/1000),0)))&gt;0,LOOKUP(IF(INT(RIGHT(U173,5)/1000)&gt;19,INT(RIGHT(U173,4)/1000),IF(INT(RIGHT(U173,5)/1000)&gt;10,0,INT(RIGHT(U173,4)/1000))),{0,1,2,3,4,5,6,7,8,9,10,11,12,13,14,15,16,17,18,19},{""," ONE "," TWO "," THREE "," FOUR "," FIVE "," SIX "," SEVEN "," EIGHT "," NINE "," TEN "," ELEVEN "," TWELVE "," THIRTEEN "," FOURTEEN "," FIFTEEN "," SIXTEEN"," SEVENTEEN"," EIGHTEEN "," NINETEEN "})&amp;" THOUSAND "," ")&amp;IF((INT((RIGHT(U173,3))/100))&gt;0,LOOKUP(INT((RIGHT(U173,3))/100),{0,1,2,3,4,5,6,7,8,9,10,11,12,13,14,15,16,17,18,19},{""," ONE "," TWO "," THREE "," FOUR "," FIVE "," SIX "," SEVEN "," EIGHT "," NINE "," TEN "," ELEVEN "," TWELVE "," THIRTEEN "," FOURTEEN "," FIFTEEN "," SIXTEEN"," SEVENTEEN"," EIGHTEEN "," NINETEEN "})&amp;" HUNDRED "," ")&amp;LOOKUP(IF(INT(RIGHT(U173,2))&gt;19,INT(RIGHT(U173,2)/10),IF(INT(RIGHT(U173,2))&gt;=10,INT(RIGHT(U173,2)),0)),{0,1,2,3,4,5,6,7,8,9,10,11,12,13,14,15,16,17,18,19},{""," TEN "," TWENTY "," THIRTY "," FOURTY "," FIFTY "," SIXTY "," SEVENTY "," EIGHTY "," NINETY "," TEN "," ELEVEN "," TWELVE "," THIRTEEN "," FOURTEEN "," FIFTEEN "," SIXTEEN"," SEVENTEEN"," EIGHTEEN "," NINETEEN "})&amp;LOOKUP(IF(INT(RIGHT(U173,2))&lt;10,INT(RIGHT(U173,1)),IF(INT(RIGHT(U173,2))&lt;20,0,INT(RIGHT(U173,1)))),{0,1,2,3,4,5,6,7,8,9,10,11,12,13,14,15,16,17,18,19},{""," ONE "," TWO "," THREE "," FOUR "," FIVE "," SIX "," SEVEN "," EIGHT "," NINE "," TEN "," ELEVEN "," TWELVE "," THIRTEEN "," FOURTEEN "," FIFTEEN "," SIXTEEN"," SEVENTEEN"," EIGHTEEN "," NINETEEN "})&amp;" Only)"))</f>
        <v>( Rs.   SIX  THOUSAND  SIX  HUNDRED  SEVENTY  TWO  Only)</v>
      </c>
      <c r="N174" s="89"/>
      <c r="O174" s="89"/>
      <c r="P174" s="89"/>
      <c r="Q174" s="89"/>
      <c r="R174" s="89"/>
      <c r="S174" s="89"/>
      <c r="T174" s="89"/>
      <c r="U174" s="89"/>
      <c r="V174" s="89"/>
      <c r="W174" s="89"/>
    </row>
    <row r="175" spans="1:36" ht="18.75">
      <c r="A175" s="19"/>
      <c r="B175" s="20" t="s">
        <v>23</v>
      </c>
      <c r="C175" s="83"/>
      <c r="D175" s="83"/>
      <c r="E175" s="83"/>
      <c r="F175" s="83"/>
      <c r="G175" s="83"/>
      <c r="H175" s="83"/>
      <c r="I175" s="21"/>
      <c r="J175" s="83" t="s">
        <v>24</v>
      </c>
      <c r="K175" s="83"/>
      <c r="L175" s="84"/>
      <c r="M175" s="84"/>
      <c r="T175" s="22"/>
      <c r="U175" s="22"/>
      <c r="V175" s="22"/>
      <c r="W175" s="22"/>
    </row>
    <row r="176" spans="1:36" ht="18.75">
      <c r="A176" s="19"/>
      <c r="B176" s="85" t="s">
        <v>25</v>
      </c>
      <c r="C176" s="85"/>
      <c r="D176" s="85"/>
      <c r="E176" s="85"/>
      <c r="F176" s="85"/>
      <c r="G176" s="85"/>
      <c r="H176" s="85"/>
      <c r="I176" s="85"/>
      <c r="J176" s="23"/>
      <c r="K176" s="23"/>
      <c r="L176" s="23"/>
      <c r="M176" s="23"/>
      <c r="T176" s="112" t="s">
        <v>50</v>
      </c>
      <c r="U176" s="112"/>
      <c r="V176" s="112"/>
      <c r="W176" s="112"/>
    </row>
    <row r="177" spans="1:23" ht="18.75">
      <c r="A177" s="24">
        <v>1</v>
      </c>
      <c r="B177" s="86" t="s">
        <v>26</v>
      </c>
      <c r="C177" s="86"/>
      <c r="D177" s="86"/>
      <c r="E177" s="86"/>
      <c r="F177" s="86"/>
      <c r="G177" s="86"/>
      <c r="H177" s="21"/>
      <c r="I177" s="21"/>
      <c r="J177" s="19"/>
      <c r="K177" s="19"/>
      <c r="L177" s="19"/>
      <c r="M177" s="19"/>
      <c r="T177" s="87" t="s">
        <v>27</v>
      </c>
      <c r="U177" s="87"/>
      <c r="V177" s="87"/>
      <c r="W177" s="87"/>
    </row>
    <row r="178" spans="1:23" ht="18.75" customHeight="1">
      <c r="A178" s="46">
        <v>2</v>
      </c>
      <c r="B178" s="81" t="s">
        <v>28</v>
      </c>
      <c r="C178" s="81"/>
      <c r="D178" s="81"/>
      <c r="E178" s="81"/>
      <c r="F178" s="82" t="str">
        <f>IF(AND($E$5=""),"",CONCATENATE(E5,",","  ",J5))</f>
        <v>HEERA LAL JAT,  SENIOR TEACHER</v>
      </c>
      <c r="G178" s="82"/>
      <c r="H178" s="82"/>
      <c r="I178" s="82"/>
      <c r="J178" s="20"/>
      <c r="K178" s="19"/>
      <c r="L178" s="19"/>
      <c r="M178" s="19"/>
      <c r="T178" s="113" t="s">
        <v>42</v>
      </c>
      <c r="U178" s="113"/>
      <c r="V178" s="113"/>
      <c r="W178" s="113"/>
    </row>
    <row r="179" spans="1:23" ht="18.75">
      <c r="A179" s="26">
        <v>3</v>
      </c>
      <c r="B179" s="81" t="s">
        <v>29</v>
      </c>
      <c r="C179" s="81"/>
      <c r="D179" s="27"/>
      <c r="E179" s="27"/>
      <c r="F179" s="19"/>
      <c r="G179" s="19"/>
      <c r="H179" s="19"/>
      <c r="I179" s="28"/>
      <c r="J179" s="29"/>
      <c r="K179" s="29"/>
      <c r="L179" s="29"/>
      <c r="M179" s="29"/>
      <c r="R179" s="29"/>
      <c r="S179" s="29"/>
      <c r="T179" s="113"/>
      <c r="U179" s="113"/>
      <c r="V179" s="113"/>
      <c r="W179" s="113"/>
    </row>
    <row r="180" spans="1:23" ht="18.75">
      <c r="A180" s="27"/>
      <c r="B180" s="27"/>
      <c r="C180" s="27"/>
      <c r="D180" s="27"/>
      <c r="E180" s="27"/>
      <c r="F180" s="19"/>
      <c r="G180" s="19"/>
      <c r="H180" s="19"/>
      <c r="I180" s="28"/>
      <c r="J180" s="30"/>
      <c r="K180" s="30"/>
      <c r="L180" s="30"/>
      <c r="M180" s="30"/>
      <c r="R180" s="30"/>
      <c r="S180" s="30"/>
      <c r="T180" s="22"/>
      <c r="U180" s="22"/>
      <c r="V180" s="22"/>
      <c r="W180" s="22"/>
    </row>
    <row r="181" spans="1:23" ht="18.75">
      <c r="A181" s="19"/>
      <c r="B181" s="19"/>
      <c r="C181" s="19"/>
      <c r="D181" s="19"/>
      <c r="E181" s="19"/>
      <c r="F181" s="19"/>
      <c r="G181" s="19"/>
      <c r="H181" s="19"/>
      <c r="I181" s="28"/>
      <c r="J181" s="31"/>
      <c r="K181" s="31"/>
      <c r="L181" s="31"/>
      <c r="M181" s="31"/>
      <c r="R181" s="31"/>
      <c r="S181" s="31"/>
      <c r="T181" s="22"/>
      <c r="U181" s="22"/>
      <c r="V181" s="22"/>
      <c r="W181" s="22"/>
    </row>
    <row r="182" spans="1:23" ht="18.75">
      <c r="A182" s="19"/>
      <c r="B182" s="19"/>
      <c r="C182" s="19"/>
      <c r="D182" s="19"/>
      <c r="E182" s="19"/>
      <c r="F182" s="19"/>
      <c r="G182" s="19"/>
      <c r="H182" s="19"/>
      <c r="I182" s="19"/>
      <c r="J182" s="31"/>
      <c r="K182" s="31"/>
      <c r="L182" s="31"/>
      <c r="M182" s="31"/>
      <c r="R182" s="31"/>
      <c r="S182" s="31"/>
      <c r="T182" s="31"/>
    </row>
  </sheetData>
  <sheetProtection formatCells="0" formatColumns="0" formatRows="0" selectLockedCells="1"/>
  <mergeCells count="44">
    <mergeCell ref="AI12:AJ12"/>
    <mergeCell ref="AI13:AJ13"/>
    <mergeCell ref="AI14:AJ14"/>
    <mergeCell ref="AI15:AJ15"/>
    <mergeCell ref="AI16:AJ16"/>
    <mergeCell ref="A1:E1"/>
    <mergeCell ref="F1:R1"/>
    <mergeCell ref="C3:T3"/>
    <mergeCell ref="AI10:AJ10"/>
    <mergeCell ref="AI11:AJ11"/>
    <mergeCell ref="F4:Q4"/>
    <mergeCell ref="B5:D5"/>
    <mergeCell ref="E5:H5"/>
    <mergeCell ref="J5:L5"/>
    <mergeCell ref="M5:O5"/>
    <mergeCell ref="P5:W5"/>
    <mergeCell ref="B6:V7"/>
    <mergeCell ref="AC6:AE7"/>
    <mergeCell ref="A9:A10"/>
    <mergeCell ref="B9:B10"/>
    <mergeCell ref="C9:G9"/>
    <mergeCell ref="H9:L9"/>
    <mergeCell ref="M9:Q9"/>
    <mergeCell ref="R9:R10"/>
    <mergeCell ref="S9:S10"/>
    <mergeCell ref="T9:T10"/>
    <mergeCell ref="U9:U10"/>
    <mergeCell ref="V9:V10"/>
    <mergeCell ref="W9:W10"/>
    <mergeCell ref="A173:B173"/>
    <mergeCell ref="V173:W173"/>
    <mergeCell ref="K174:L174"/>
    <mergeCell ref="M174:W174"/>
    <mergeCell ref="C175:H175"/>
    <mergeCell ref="J175:K175"/>
    <mergeCell ref="L175:M175"/>
    <mergeCell ref="B176:I176"/>
    <mergeCell ref="T176:W176"/>
    <mergeCell ref="B177:G177"/>
    <mergeCell ref="T177:W177"/>
    <mergeCell ref="B178:E178"/>
    <mergeCell ref="F178:I178"/>
    <mergeCell ref="T178:W179"/>
    <mergeCell ref="B179:C179"/>
  </mergeCells>
  <hyperlinks>
    <hyperlink ref="AI14" r:id="rId1"/>
  </hyperlinks>
  <pageMargins left="0.45" right="0.2" top="0.75" bottom="0.75" header="0.3" footer="0.3"/>
  <pageSetup paperSize="9" scale="75" orientation="landscape" r:id="rId2"/>
  <drawing r:id="rId3"/>
</worksheet>
</file>

<file path=xl/worksheets/sheet3.xml><?xml version="1.0" encoding="utf-8"?>
<worksheet xmlns="http://schemas.openxmlformats.org/spreadsheetml/2006/main" xmlns:r="http://schemas.openxmlformats.org/officeDocument/2006/relationships">
  <dimension ref="A1:AK48"/>
  <sheetViews>
    <sheetView workbookViewId="0">
      <selection activeCell="AJ11" sqref="AJ11:AK11"/>
    </sheetView>
  </sheetViews>
  <sheetFormatPr defaultRowHeight="15"/>
  <cols>
    <col min="1" max="1" width="3.7109375" style="3" customWidth="1"/>
    <col min="2" max="2" width="8.28515625" style="3" customWidth="1"/>
    <col min="3" max="3" width="7.5703125" style="3" customWidth="1"/>
    <col min="4" max="4" width="6.42578125" style="3" customWidth="1"/>
    <col min="5" max="6" width="6.28515625" style="3" customWidth="1"/>
    <col min="7" max="7" width="7.7109375" style="3" customWidth="1"/>
    <col min="8" max="8" width="6.85546875" style="3" customWidth="1"/>
    <col min="9" max="9" width="6.5703125" style="3" customWidth="1"/>
    <col min="10" max="10" width="6.85546875" style="3" customWidth="1"/>
    <col min="11" max="12" width="6.5703125" style="3" customWidth="1"/>
    <col min="13" max="14" width="6.7109375" style="3" customWidth="1"/>
    <col min="15" max="15" width="5.7109375" style="3" customWidth="1"/>
    <col min="16" max="16" width="5.28515625" style="3" customWidth="1"/>
    <col min="17" max="17" width="6.7109375" style="3" customWidth="1"/>
    <col min="18" max="18" width="6" style="3" customWidth="1"/>
    <col min="19" max="19" width="6.5703125" style="3" customWidth="1"/>
    <col min="20" max="20" width="7" style="3" customWidth="1"/>
    <col min="21" max="21" width="9.28515625" style="3" customWidth="1"/>
    <col min="22" max="22" width="7.42578125" style="3" customWidth="1"/>
    <col min="23" max="23" width="7.7109375" style="3" customWidth="1"/>
    <col min="24" max="24" width="9.140625" style="3"/>
    <col min="25" max="25" width="22" style="3" customWidth="1"/>
    <col min="26" max="26" width="18.5703125" style="3" customWidth="1"/>
    <col min="27" max="28" width="9.140625" style="3" hidden="1" customWidth="1"/>
    <col min="29" max="35" width="9.140625" style="3"/>
    <col min="36" max="36" width="56.85546875" style="3" customWidth="1"/>
    <col min="37" max="37" width="60.5703125" style="3" customWidth="1"/>
    <col min="38" max="16384" width="9.140625" style="3"/>
  </cols>
  <sheetData>
    <row r="1" spans="1:37" ht="18" customHeight="1">
      <c r="B1" s="121"/>
      <c r="C1" s="92" t="s">
        <v>34</v>
      </c>
      <c r="D1" s="92"/>
      <c r="E1" s="92"/>
      <c r="F1" s="92"/>
      <c r="G1" s="92"/>
      <c r="H1" s="92"/>
      <c r="I1" s="92"/>
      <c r="J1" s="92"/>
      <c r="K1" s="92"/>
      <c r="L1" s="92"/>
      <c r="M1" s="92"/>
      <c r="N1" s="92"/>
      <c r="O1" s="92"/>
      <c r="P1" s="92"/>
      <c r="Q1" s="92"/>
      <c r="R1" s="92"/>
      <c r="S1" s="92"/>
      <c r="T1" s="92"/>
      <c r="U1" s="122"/>
      <c r="V1" s="122"/>
      <c r="W1" s="122"/>
    </row>
    <row r="2" spans="1:37" ht="17.25" customHeight="1">
      <c r="B2" s="122"/>
      <c r="C2" s="122"/>
      <c r="D2" s="122"/>
      <c r="E2" s="122"/>
      <c r="F2" s="123" t="s">
        <v>0</v>
      </c>
      <c r="G2" s="123"/>
      <c r="H2" s="123"/>
      <c r="I2" s="123"/>
      <c r="J2" s="123"/>
      <c r="K2" s="123"/>
      <c r="L2" s="123"/>
      <c r="M2" s="123"/>
      <c r="N2" s="123"/>
      <c r="O2" s="123"/>
      <c r="P2" s="123"/>
      <c r="Q2" s="123"/>
      <c r="R2" s="122"/>
      <c r="S2" s="122"/>
      <c r="T2" s="122"/>
      <c r="U2" s="122"/>
      <c r="V2" s="122"/>
      <c r="W2" s="122"/>
    </row>
    <row r="3" spans="1:37" ht="21" customHeight="1">
      <c r="B3" s="124" t="s">
        <v>1</v>
      </c>
      <c r="C3" s="124"/>
      <c r="D3" s="124"/>
      <c r="E3" s="64" t="s">
        <v>32</v>
      </c>
      <c r="F3" s="64"/>
      <c r="G3" s="64"/>
      <c r="H3" s="64"/>
      <c r="I3" s="125" t="s">
        <v>2</v>
      </c>
      <c r="J3" s="65" t="s">
        <v>33</v>
      </c>
      <c r="K3" s="65"/>
      <c r="L3" s="65"/>
      <c r="M3" s="124" t="s">
        <v>3</v>
      </c>
      <c r="N3" s="124"/>
      <c r="O3" s="124"/>
      <c r="P3" s="65" t="s">
        <v>31</v>
      </c>
      <c r="Q3" s="65"/>
      <c r="R3" s="65"/>
      <c r="S3" s="65"/>
      <c r="T3" s="65"/>
      <c r="U3" s="65"/>
      <c r="V3" s="65"/>
      <c r="W3" s="65"/>
    </row>
    <row r="4" spans="1:37" ht="12.75" customHeight="1">
      <c r="B4" s="114"/>
      <c r="C4" s="114"/>
      <c r="D4" s="114"/>
      <c r="E4" s="114"/>
      <c r="F4" s="114"/>
      <c r="G4" s="114"/>
      <c r="H4" s="114"/>
      <c r="I4" s="114"/>
      <c r="J4" s="114"/>
      <c r="K4" s="114"/>
      <c r="L4" s="114"/>
      <c r="M4" s="114"/>
      <c r="N4" s="114"/>
      <c r="O4" s="114"/>
      <c r="P4" s="114"/>
      <c r="Q4" s="114"/>
      <c r="R4" s="114"/>
      <c r="S4" s="114"/>
      <c r="T4" s="114"/>
      <c r="U4" s="114"/>
      <c r="V4" s="114"/>
      <c r="AD4" s="93" t="s">
        <v>30</v>
      </c>
      <c r="AE4" s="93"/>
      <c r="AF4" s="93"/>
    </row>
    <row r="5" spans="1:37" ht="13.5" customHeight="1">
      <c r="B5" s="114"/>
      <c r="C5" s="114"/>
      <c r="D5" s="114"/>
      <c r="E5" s="114"/>
      <c r="F5" s="114"/>
      <c r="G5" s="114"/>
      <c r="H5" s="114"/>
      <c r="I5" s="114"/>
      <c r="J5" s="114"/>
      <c r="K5" s="114"/>
      <c r="L5" s="114"/>
      <c r="M5" s="114"/>
      <c r="N5" s="114"/>
      <c r="O5" s="114"/>
      <c r="P5" s="114"/>
      <c r="Q5" s="114"/>
      <c r="R5" s="114"/>
      <c r="S5" s="114"/>
      <c r="T5" s="114"/>
      <c r="U5" s="114"/>
      <c r="V5" s="114"/>
      <c r="AD5" s="93"/>
      <c r="AE5" s="93"/>
      <c r="AF5" s="93"/>
    </row>
    <row r="6" spans="1:37" ht="7.5" customHeight="1">
      <c r="A6" s="6"/>
      <c r="B6" s="7"/>
      <c r="C6" s="7"/>
      <c r="D6" s="7"/>
      <c r="E6" s="7"/>
      <c r="F6" s="7"/>
      <c r="G6" s="7"/>
      <c r="H6" s="7"/>
      <c r="I6" s="7"/>
      <c r="J6" s="7"/>
      <c r="K6" s="7"/>
      <c r="L6" s="7"/>
      <c r="M6" s="7"/>
      <c r="N6" s="7"/>
      <c r="O6" s="7"/>
      <c r="P6" s="7"/>
      <c r="Q6" s="7"/>
      <c r="R6" s="7"/>
      <c r="S6" s="7"/>
      <c r="T6" s="7"/>
      <c r="U6" s="7"/>
      <c r="AD6" s="93"/>
      <c r="AE6" s="93"/>
      <c r="AF6" s="93"/>
    </row>
    <row r="7" spans="1:37" ht="32.25" customHeight="1" thickBot="1">
      <c r="A7" s="67" t="s">
        <v>4</v>
      </c>
      <c r="B7" s="67" t="s">
        <v>5</v>
      </c>
      <c r="C7" s="68" t="s">
        <v>6</v>
      </c>
      <c r="D7" s="68"/>
      <c r="E7" s="68"/>
      <c r="F7" s="68"/>
      <c r="G7" s="68"/>
      <c r="H7" s="68" t="s">
        <v>7</v>
      </c>
      <c r="I7" s="68"/>
      <c r="J7" s="68"/>
      <c r="K7" s="68"/>
      <c r="L7" s="68"/>
      <c r="M7" s="68" t="s">
        <v>8</v>
      </c>
      <c r="N7" s="68"/>
      <c r="O7" s="68"/>
      <c r="P7" s="68"/>
      <c r="Q7" s="68"/>
      <c r="R7" s="73" t="s">
        <v>9</v>
      </c>
      <c r="S7" s="74" t="s">
        <v>10</v>
      </c>
      <c r="T7" s="75" t="s">
        <v>11</v>
      </c>
      <c r="U7" s="75" t="s">
        <v>12</v>
      </c>
      <c r="V7" s="76" t="s">
        <v>13</v>
      </c>
      <c r="W7" s="76" t="s">
        <v>14</v>
      </c>
      <c r="AD7" s="93"/>
      <c r="AE7" s="93"/>
      <c r="AF7" s="93"/>
    </row>
    <row r="8" spans="1:37" ht="37.5" customHeight="1">
      <c r="A8" s="67"/>
      <c r="B8" s="67"/>
      <c r="C8" s="48" t="s">
        <v>15</v>
      </c>
      <c r="D8" s="48" t="s">
        <v>16</v>
      </c>
      <c r="E8" s="48" t="s">
        <v>17</v>
      </c>
      <c r="F8" s="48" t="s">
        <v>18</v>
      </c>
      <c r="G8" s="48" t="s">
        <v>19</v>
      </c>
      <c r="H8" s="48" t="s">
        <v>15</v>
      </c>
      <c r="I8" s="48" t="s">
        <v>16</v>
      </c>
      <c r="J8" s="48" t="s">
        <v>17</v>
      </c>
      <c r="K8" s="48" t="s">
        <v>18</v>
      </c>
      <c r="L8" s="48" t="s">
        <v>19</v>
      </c>
      <c r="M8" s="48" t="s">
        <v>15</v>
      </c>
      <c r="N8" s="48" t="s">
        <v>16</v>
      </c>
      <c r="O8" s="48" t="s">
        <v>17</v>
      </c>
      <c r="P8" s="48" t="s">
        <v>18</v>
      </c>
      <c r="Q8" s="48" t="s">
        <v>19</v>
      </c>
      <c r="R8" s="73"/>
      <c r="S8" s="74"/>
      <c r="T8" s="75"/>
      <c r="U8" s="75"/>
      <c r="V8" s="76"/>
      <c r="W8" s="76"/>
      <c r="AJ8" s="69" t="s">
        <v>20</v>
      </c>
      <c r="AK8" s="70"/>
    </row>
    <row r="9" spans="1:37" ht="27" customHeight="1">
      <c r="A9" s="9">
        <v>1</v>
      </c>
      <c r="B9" s="32">
        <v>43221</v>
      </c>
      <c r="C9" s="119">
        <f>AA12</f>
        <v>37158</v>
      </c>
      <c r="D9" s="115">
        <f>IF(AND($E$3=""),"",IF(AND(C9=""),"",ROUND((C9*7%),0)))</f>
        <v>2601</v>
      </c>
      <c r="E9" s="115">
        <f>IF(AND($E$3=""),"",IF(AND(C9=""),"",ROUND((C9*8%),0)))</f>
        <v>2973</v>
      </c>
      <c r="F9" s="115">
        <v>0</v>
      </c>
      <c r="G9" s="115">
        <f>IF(AND($E$3=""),"",IF(AND(C9=""),"",SUM(C9:F9)))</f>
        <v>42732</v>
      </c>
      <c r="H9" s="115">
        <f>Z11</f>
        <v>38900</v>
      </c>
      <c r="I9" s="115">
        <f>IF(AND($E$3=""),"",IF(AND(H9=""),"",ROUND((H9*7%),0)))</f>
        <v>2723</v>
      </c>
      <c r="J9" s="115">
        <f>IF(AND($E$3=""),"",IF(AND(H9=""),"",ROUND((H9*8%),0)))</f>
        <v>3112</v>
      </c>
      <c r="K9" s="115">
        <v>0</v>
      </c>
      <c r="L9" s="13">
        <f>IF(AND($E$3=""),"",IF(AND(H9=""),"",SUM(H9:K9)))</f>
        <v>44735</v>
      </c>
      <c r="M9" s="14">
        <f>IF(AND(C9=""),"",IF(AND(H9=""),"",C9-H9))</f>
        <v>-1742</v>
      </c>
      <c r="N9" s="14">
        <f>IF(AND(D9=""),"",IF(AND(I9=""),"",D9-I9))</f>
        <v>-122</v>
      </c>
      <c r="O9" s="14">
        <f>IF(AND(E9=""),"",IF(AND(J9=""),"",E9-J9))</f>
        <v>-139</v>
      </c>
      <c r="P9" s="14">
        <f>IF(AND(F9=""),"",IF(AND(K9=""),"",F9-K9))</f>
        <v>0</v>
      </c>
      <c r="Q9" s="14">
        <f>IF(AND($E$3=""),"",IF(AND(M9=""),"",SUM(M9:P9)))</f>
        <v>-2003</v>
      </c>
      <c r="R9" s="14">
        <f>IF(AND(C9=""),"",IF(AND(C9=0),"",IF(AND(Q9=""),"",ROUND((M9+N9)*10%,0))))</f>
        <v>-186</v>
      </c>
      <c r="S9" s="14">
        <f>IF(AND(C9=""),"",IF(AND(C9=0),"",IF(AND(Q9=""),"",ROUND((Q9*10%),0))))</f>
        <v>-200</v>
      </c>
      <c r="T9" s="13">
        <f>IF(AND(Q9=""),"",SUM(R9,S9))</f>
        <v>-386</v>
      </c>
      <c r="U9" s="13">
        <f>IF(AND(Q9=""),"",IF(AND(C9=0),"",IF(AND(T9=""),Q9,Q9-T9)))</f>
        <v>-1617</v>
      </c>
      <c r="V9" s="13"/>
      <c r="W9" s="13"/>
      <c r="Y9" s="96"/>
      <c r="Z9" s="97"/>
      <c r="AA9" s="3">
        <f>Z13-Z12</f>
        <v>4</v>
      </c>
      <c r="AJ9" s="71" t="s">
        <v>41</v>
      </c>
      <c r="AK9" s="72"/>
    </row>
    <row r="10" spans="1:37" ht="30" customHeight="1">
      <c r="A10" s="9">
        <v>2</v>
      </c>
      <c r="B10" s="32">
        <v>43252</v>
      </c>
      <c r="C10" s="120">
        <v>38900</v>
      </c>
      <c r="D10" s="13">
        <f t="shared" ref="D10:D11" si="0">IF(AND($E$3=""),"",IF(AND(C10=""),"",ROUND((C10*7%),0)))</f>
        <v>2723</v>
      </c>
      <c r="E10" s="14">
        <f t="shared" ref="E10:E11" si="1">IF(AND($E$3=""),"",IF(AND(C10=""),"",ROUND((C10*8%),0)))</f>
        <v>3112</v>
      </c>
      <c r="F10" s="13">
        <f>IF(AND($E$3=""),"",IF(AND(C10=""),"",F9))</f>
        <v>0</v>
      </c>
      <c r="G10" s="13">
        <f t="shared" ref="G10" si="2">IF(AND($E$3=""),"",IF(AND(C10=""),"",SUM(C10:F10)))</f>
        <v>44735</v>
      </c>
      <c r="H10" s="14">
        <f>IF(AND($E$3=""),"",IF(AND(H9=""),"",H9))</f>
        <v>38900</v>
      </c>
      <c r="I10" s="13">
        <f t="shared" ref="I10:I11" si="3">IF(AND($E$3=""),"",IF(AND(H10=""),"",ROUND((H10*7%),0)))</f>
        <v>2723</v>
      </c>
      <c r="J10" s="14">
        <f t="shared" ref="J10:J11" si="4">IF(AND($E$3=""),"",IF(AND(H10=""),"",ROUND((H10*8%),0)))</f>
        <v>3112</v>
      </c>
      <c r="K10" s="13">
        <f>IF(AND($E$3=""),"",IF(AND(H10=""),"",K9))</f>
        <v>0</v>
      </c>
      <c r="L10" s="13">
        <f t="shared" ref="L10:L11" si="5">IF(AND($E$3=""),"",IF(AND(H10=""),"",SUM(H10:K10)))</f>
        <v>44735</v>
      </c>
      <c r="M10" s="14">
        <f t="shared" ref="M10:P11" si="6">IF(AND(C10=""),"",IF(AND(H10=""),"",C10-H10))</f>
        <v>0</v>
      </c>
      <c r="N10" s="14">
        <f t="shared" si="6"/>
        <v>0</v>
      </c>
      <c r="O10" s="14">
        <f t="shared" si="6"/>
        <v>0</v>
      </c>
      <c r="P10" s="14">
        <f t="shared" si="6"/>
        <v>0</v>
      </c>
      <c r="Q10" s="14">
        <f t="shared" ref="Q10:Q11" si="7">IF(AND($E$3=""),"",IF(AND(M10=""),"",SUM(M10:P10)))</f>
        <v>0</v>
      </c>
      <c r="R10" s="14">
        <f t="shared" ref="R10:R11" si="8">IF(AND(C10=""),"",IF(AND(C10=0),"",IF(AND(Q10=""),"",ROUND((M10+N10)*10%,0))))</f>
        <v>0</v>
      </c>
      <c r="S10" s="14">
        <f t="shared" ref="S10:S11" si="9">IF(AND(C10=""),"",IF(AND(C10=0),"",IF(AND(Q10=""),"",ROUND((Q10*10%),0))))</f>
        <v>0</v>
      </c>
      <c r="T10" s="13">
        <f t="shared" ref="T10:T11" si="10">IF(AND(Q10=""),"",SUM(R10,S10))</f>
        <v>0</v>
      </c>
      <c r="U10" s="13">
        <f t="shared" ref="U10:U11" si="11">IF(AND(Q10=""),"",IF(AND(C10=0),"",IF(AND(T10=""),Q10,Q10-T10)))</f>
        <v>0</v>
      </c>
      <c r="V10" s="13"/>
      <c r="W10" s="13"/>
      <c r="Y10" s="42" t="s">
        <v>35</v>
      </c>
      <c r="Z10" s="108">
        <v>36900</v>
      </c>
      <c r="AA10" s="3">
        <f>ROUND(Z10*Z12/Z13,0)</f>
        <v>32139</v>
      </c>
      <c r="AB10" s="3" t="s">
        <v>38</v>
      </c>
      <c r="AJ10" s="98" t="s">
        <v>42</v>
      </c>
      <c r="AK10" s="99"/>
    </row>
    <row r="11" spans="1:37" ht="21" customHeight="1">
      <c r="A11" s="9">
        <v>3</v>
      </c>
      <c r="B11" s="32">
        <v>43282</v>
      </c>
      <c r="C11" s="120"/>
      <c r="D11" s="13" t="str">
        <f t="shared" si="0"/>
        <v/>
      </c>
      <c r="E11" s="14" t="str">
        <f t="shared" si="1"/>
        <v/>
      </c>
      <c r="F11" s="13" t="str">
        <f t="shared" ref="F11" si="12">IF(AND($E$3=""),"",IF(AND(C11=""),"",F10))</f>
        <v/>
      </c>
      <c r="G11" s="13" t="str">
        <f>IF(AND($E$3=""),"",IF(AND(C11=""),"",SUM(C11:F11)))</f>
        <v/>
      </c>
      <c r="H11" s="14"/>
      <c r="I11" s="13" t="str">
        <f t="shared" si="3"/>
        <v/>
      </c>
      <c r="J11" s="14" t="str">
        <f t="shared" si="4"/>
        <v/>
      </c>
      <c r="K11" s="13" t="str">
        <f t="shared" ref="K11" si="13">IF(AND($E$3=""),"",IF(AND(H11=""),"",K10))</f>
        <v/>
      </c>
      <c r="L11" s="13" t="str">
        <f t="shared" si="5"/>
        <v/>
      </c>
      <c r="M11" s="14" t="str">
        <f t="shared" si="6"/>
        <v/>
      </c>
      <c r="N11" s="14" t="str">
        <f t="shared" si="6"/>
        <v/>
      </c>
      <c r="O11" s="14" t="str">
        <f t="shared" si="6"/>
        <v/>
      </c>
      <c r="P11" s="14" t="str">
        <f t="shared" si="6"/>
        <v/>
      </c>
      <c r="Q11" s="14" t="str">
        <f t="shared" si="7"/>
        <v/>
      </c>
      <c r="R11" s="14" t="str">
        <f t="shared" si="8"/>
        <v/>
      </c>
      <c r="S11" s="14" t="str">
        <f t="shared" si="9"/>
        <v/>
      </c>
      <c r="T11" s="13" t="str">
        <f t="shared" si="10"/>
        <v/>
      </c>
      <c r="U11" s="13" t="str">
        <f t="shared" si="11"/>
        <v/>
      </c>
      <c r="V11" s="13"/>
      <c r="W11" s="13"/>
      <c r="Y11" s="42" t="s">
        <v>36</v>
      </c>
      <c r="Z11" s="109">
        <v>38900</v>
      </c>
      <c r="AA11" s="3">
        <f>ROUND(Z11*AA9/Z13,0)</f>
        <v>5019</v>
      </c>
      <c r="AJ11" s="98" t="s">
        <v>43</v>
      </c>
      <c r="AK11" s="99"/>
    </row>
    <row r="12" spans="1:37" ht="21" customHeight="1">
      <c r="A12" s="9"/>
      <c r="B12" s="32"/>
      <c r="C12" s="120"/>
      <c r="D12" s="13"/>
      <c r="E12" s="14"/>
      <c r="F12" s="13"/>
      <c r="G12" s="13"/>
      <c r="H12" s="14"/>
      <c r="I12" s="13"/>
      <c r="J12" s="14"/>
      <c r="K12" s="13"/>
      <c r="L12" s="13"/>
      <c r="M12" s="14"/>
      <c r="N12" s="14"/>
      <c r="O12" s="14"/>
      <c r="P12" s="14"/>
      <c r="Q12" s="14"/>
      <c r="R12" s="14"/>
      <c r="S12" s="14"/>
      <c r="T12" s="13"/>
      <c r="U12" s="13"/>
      <c r="V12" s="13"/>
      <c r="W12" s="13"/>
      <c r="Y12" s="42" t="s">
        <v>37</v>
      </c>
      <c r="Z12" s="110">
        <v>27</v>
      </c>
      <c r="AA12" s="3">
        <f>SUM(AA10:AA11)</f>
        <v>37158</v>
      </c>
      <c r="AJ12" s="100" t="s">
        <v>44</v>
      </c>
      <c r="AK12" s="99"/>
    </row>
    <row r="13" spans="1:37" ht="21" customHeight="1">
      <c r="A13" s="9"/>
      <c r="B13" s="32"/>
      <c r="C13" s="120"/>
      <c r="D13" s="13"/>
      <c r="E13" s="14"/>
      <c r="F13" s="13"/>
      <c r="G13" s="13"/>
      <c r="H13" s="14"/>
      <c r="I13" s="13"/>
      <c r="J13" s="14"/>
      <c r="K13" s="13"/>
      <c r="L13" s="13"/>
      <c r="M13" s="14"/>
      <c r="N13" s="14"/>
      <c r="O13" s="14"/>
      <c r="P13" s="14"/>
      <c r="Q13" s="14"/>
      <c r="R13" s="14"/>
      <c r="S13" s="14"/>
      <c r="T13" s="13"/>
      <c r="U13" s="13"/>
      <c r="V13" s="13"/>
      <c r="W13" s="13"/>
      <c r="Y13" s="43" t="s">
        <v>39</v>
      </c>
      <c r="Z13" s="111">
        <v>31</v>
      </c>
      <c r="AJ13" s="90" t="s">
        <v>45</v>
      </c>
      <c r="AK13" s="91"/>
    </row>
    <row r="14" spans="1:37" ht="21" customHeight="1" thickBot="1">
      <c r="A14" s="9"/>
      <c r="B14" s="32"/>
      <c r="C14" s="120"/>
      <c r="D14" s="13"/>
      <c r="E14" s="14"/>
      <c r="F14" s="13"/>
      <c r="G14" s="13"/>
      <c r="H14" s="14"/>
      <c r="I14" s="13"/>
      <c r="J14" s="14"/>
      <c r="K14" s="13"/>
      <c r="L14" s="13"/>
      <c r="M14" s="14"/>
      <c r="N14" s="14"/>
      <c r="O14" s="14"/>
      <c r="P14" s="14"/>
      <c r="Q14" s="14"/>
      <c r="R14" s="14"/>
      <c r="S14" s="14"/>
      <c r="T14" s="13"/>
      <c r="U14" s="13"/>
      <c r="V14" s="13"/>
      <c r="W14" s="13"/>
      <c r="Y14" s="39"/>
      <c r="Z14" s="40"/>
      <c r="AJ14" s="101" t="s">
        <v>46</v>
      </c>
      <c r="AK14" s="102"/>
    </row>
    <row r="15" spans="1:37" ht="21" customHeight="1">
      <c r="A15" s="9"/>
      <c r="B15" s="32"/>
      <c r="C15" s="120"/>
      <c r="D15" s="13"/>
      <c r="E15" s="14"/>
      <c r="F15" s="13"/>
      <c r="G15" s="13"/>
      <c r="H15" s="14"/>
      <c r="I15" s="13"/>
      <c r="J15" s="14"/>
      <c r="K15" s="13"/>
      <c r="L15" s="13"/>
      <c r="M15" s="14"/>
      <c r="N15" s="14"/>
      <c r="O15" s="14"/>
      <c r="P15" s="14"/>
      <c r="Q15" s="14"/>
      <c r="R15" s="14"/>
      <c r="S15" s="14"/>
      <c r="T15" s="13"/>
      <c r="U15" s="13"/>
      <c r="V15" s="13"/>
      <c r="W15" s="13"/>
      <c r="Y15" s="39"/>
      <c r="Z15" s="40"/>
      <c r="AJ15" s="106"/>
      <c r="AK15" s="106"/>
    </row>
    <row r="16" spans="1:37" ht="21" customHeight="1">
      <c r="A16" s="9"/>
      <c r="B16" s="32"/>
      <c r="C16" s="120"/>
      <c r="D16" s="13"/>
      <c r="E16" s="14"/>
      <c r="F16" s="13"/>
      <c r="G16" s="13"/>
      <c r="H16" s="14"/>
      <c r="I16" s="13"/>
      <c r="J16" s="14"/>
      <c r="K16" s="13"/>
      <c r="L16" s="13"/>
      <c r="M16" s="14"/>
      <c r="N16" s="14"/>
      <c r="O16" s="14"/>
      <c r="P16" s="14"/>
      <c r="Q16" s="14"/>
      <c r="R16" s="14"/>
      <c r="S16" s="14"/>
      <c r="T16" s="13"/>
      <c r="U16" s="13"/>
      <c r="V16" s="13"/>
      <c r="W16" s="13"/>
      <c r="Y16" s="39"/>
      <c r="Z16" s="40"/>
      <c r="AJ16" s="106"/>
      <c r="AK16" s="106"/>
    </row>
    <row r="17" spans="1:37" ht="21" customHeight="1">
      <c r="A17" s="9"/>
      <c r="B17" s="32"/>
      <c r="C17" s="120"/>
      <c r="D17" s="13"/>
      <c r="E17" s="14"/>
      <c r="F17" s="13"/>
      <c r="G17" s="13"/>
      <c r="H17" s="14"/>
      <c r="I17" s="13"/>
      <c r="J17" s="14"/>
      <c r="K17" s="13"/>
      <c r="L17" s="13"/>
      <c r="M17" s="14"/>
      <c r="N17" s="14"/>
      <c r="O17" s="14"/>
      <c r="P17" s="14"/>
      <c r="Q17" s="14"/>
      <c r="R17" s="14"/>
      <c r="S17" s="14"/>
      <c r="T17" s="13"/>
      <c r="U17" s="13"/>
      <c r="V17" s="13"/>
      <c r="W17" s="13"/>
      <c r="Y17" s="39"/>
      <c r="Z17" s="40"/>
      <c r="AJ17" s="106"/>
      <c r="AK17" s="106"/>
    </row>
    <row r="18" spans="1:37" ht="21" customHeight="1">
      <c r="A18" s="9"/>
      <c r="B18" s="32"/>
      <c r="C18" s="120"/>
      <c r="D18" s="13"/>
      <c r="E18" s="14"/>
      <c r="F18" s="13"/>
      <c r="G18" s="13"/>
      <c r="H18" s="14"/>
      <c r="I18" s="13"/>
      <c r="J18" s="14"/>
      <c r="K18" s="13"/>
      <c r="L18" s="13"/>
      <c r="M18" s="14"/>
      <c r="N18" s="14"/>
      <c r="O18" s="14"/>
      <c r="P18" s="14"/>
      <c r="Q18" s="14"/>
      <c r="R18" s="14"/>
      <c r="S18" s="14"/>
      <c r="T18" s="13"/>
      <c r="U18" s="13"/>
      <c r="V18" s="13"/>
      <c r="W18" s="13"/>
      <c r="Y18" s="39"/>
      <c r="Z18" s="40"/>
      <c r="AJ18" s="106"/>
      <c r="AK18" s="106"/>
    </row>
    <row r="19" spans="1:37" ht="21" customHeight="1">
      <c r="A19" s="9"/>
      <c r="B19" s="32"/>
      <c r="C19" s="120"/>
      <c r="D19" s="13"/>
      <c r="E19" s="14"/>
      <c r="F19" s="13"/>
      <c r="G19" s="13"/>
      <c r="H19" s="14"/>
      <c r="I19" s="13"/>
      <c r="J19" s="14"/>
      <c r="K19" s="13"/>
      <c r="L19" s="13"/>
      <c r="M19" s="14"/>
      <c r="N19" s="14"/>
      <c r="O19" s="14"/>
      <c r="P19" s="14"/>
      <c r="Q19" s="14"/>
      <c r="R19" s="14"/>
      <c r="S19" s="14"/>
      <c r="T19" s="13"/>
      <c r="U19" s="13"/>
      <c r="V19" s="13"/>
      <c r="W19" s="13"/>
      <c r="Y19" s="39"/>
      <c r="Z19" s="40"/>
      <c r="AJ19" s="106"/>
      <c r="AK19" s="106"/>
    </row>
    <row r="20" spans="1:37" ht="21" customHeight="1">
      <c r="A20" s="9"/>
      <c r="B20" s="32"/>
      <c r="C20" s="120"/>
      <c r="D20" s="13"/>
      <c r="E20" s="14"/>
      <c r="F20" s="13"/>
      <c r="G20" s="13"/>
      <c r="H20" s="14"/>
      <c r="I20" s="13"/>
      <c r="J20" s="14"/>
      <c r="K20" s="13"/>
      <c r="L20" s="13"/>
      <c r="M20" s="14"/>
      <c r="N20" s="14"/>
      <c r="O20" s="14"/>
      <c r="P20" s="14"/>
      <c r="Q20" s="14"/>
      <c r="R20" s="14"/>
      <c r="S20" s="14"/>
      <c r="T20" s="13"/>
      <c r="U20" s="13"/>
      <c r="V20" s="13"/>
      <c r="W20" s="13"/>
      <c r="Y20" s="39"/>
      <c r="Z20" s="40"/>
      <c r="AJ20" s="106"/>
      <c r="AK20" s="106"/>
    </row>
    <row r="21" spans="1:37" ht="21" customHeight="1">
      <c r="A21" s="9"/>
      <c r="B21" s="32"/>
      <c r="C21" s="120"/>
      <c r="D21" s="13"/>
      <c r="E21" s="14"/>
      <c r="F21" s="13"/>
      <c r="G21" s="13"/>
      <c r="H21" s="14"/>
      <c r="I21" s="13"/>
      <c r="J21" s="14"/>
      <c r="K21" s="13"/>
      <c r="L21" s="13"/>
      <c r="M21" s="14"/>
      <c r="N21" s="14"/>
      <c r="O21" s="14"/>
      <c r="P21" s="14"/>
      <c r="Q21" s="14"/>
      <c r="R21" s="14"/>
      <c r="S21" s="14"/>
      <c r="T21" s="13"/>
      <c r="U21" s="13"/>
      <c r="V21" s="13"/>
      <c r="W21" s="13"/>
      <c r="Y21" s="39"/>
      <c r="Z21" s="40"/>
      <c r="AJ21" s="106"/>
      <c r="AK21" s="106"/>
    </row>
    <row r="22" spans="1:37" ht="21" customHeight="1">
      <c r="A22" s="9"/>
      <c r="B22" s="32"/>
      <c r="C22" s="120"/>
      <c r="D22" s="13"/>
      <c r="E22" s="14"/>
      <c r="F22" s="13"/>
      <c r="G22" s="13"/>
      <c r="H22" s="14"/>
      <c r="I22" s="13"/>
      <c r="J22" s="14"/>
      <c r="K22" s="13"/>
      <c r="L22" s="13"/>
      <c r="M22" s="14"/>
      <c r="N22" s="14"/>
      <c r="O22" s="14"/>
      <c r="P22" s="14"/>
      <c r="Q22" s="14"/>
      <c r="R22" s="14"/>
      <c r="S22" s="14"/>
      <c r="T22" s="13"/>
      <c r="U22" s="13"/>
      <c r="V22" s="13"/>
      <c r="W22" s="13"/>
      <c r="Y22" s="39"/>
      <c r="Z22" s="40"/>
      <c r="AJ22" s="106"/>
      <c r="AK22" s="106"/>
    </row>
    <row r="23" spans="1:37" ht="21" customHeight="1">
      <c r="A23" s="9"/>
      <c r="B23" s="32"/>
      <c r="C23" s="120"/>
      <c r="D23" s="13"/>
      <c r="E23" s="14"/>
      <c r="F23" s="13"/>
      <c r="G23" s="13"/>
      <c r="H23" s="14"/>
      <c r="I23" s="13"/>
      <c r="J23" s="14"/>
      <c r="K23" s="13"/>
      <c r="L23" s="13"/>
      <c r="M23" s="14"/>
      <c r="N23" s="14"/>
      <c r="O23" s="14"/>
      <c r="P23" s="14"/>
      <c r="Q23" s="14"/>
      <c r="R23" s="14"/>
      <c r="S23" s="14"/>
      <c r="T23" s="13"/>
      <c r="U23" s="13"/>
      <c r="V23" s="13"/>
      <c r="W23" s="13"/>
      <c r="Y23" s="39"/>
      <c r="Z23" s="40"/>
      <c r="AJ23" s="106"/>
      <c r="AK23" s="106"/>
    </row>
    <row r="24" spans="1:37" ht="21" customHeight="1">
      <c r="A24" s="9"/>
      <c r="B24" s="32"/>
      <c r="C24" s="120"/>
      <c r="D24" s="13"/>
      <c r="E24" s="14"/>
      <c r="F24" s="13"/>
      <c r="G24" s="13"/>
      <c r="H24" s="14"/>
      <c r="I24" s="13"/>
      <c r="J24" s="14"/>
      <c r="K24" s="13"/>
      <c r="L24" s="13"/>
      <c r="M24" s="14"/>
      <c r="N24" s="14"/>
      <c r="O24" s="14"/>
      <c r="P24" s="14"/>
      <c r="Q24" s="14"/>
      <c r="R24" s="14"/>
      <c r="S24" s="14"/>
      <c r="T24" s="13"/>
      <c r="U24" s="13"/>
      <c r="V24" s="13"/>
      <c r="W24" s="13"/>
      <c r="Y24" s="39"/>
      <c r="Z24" s="40"/>
      <c r="AJ24" s="106"/>
      <c r="AK24" s="106"/>
    </row>
    <row r="25" spans="1:37" ht="21" customHeight="1">
      <c r="A25" s="9"/>
      <c r="B25" s="32"/>
      <c r="C25" s="120"/>
      <c r="D25" s="13"/>
      <c r="E25" s="14"/>
      <c r="F25" s="13"/>
      <c r="G25" s="13"/>
      <c r="H25" s="14"/>
      <c r="I25" s="13"/>
      <c r="J25" s="14"/>
      <c r="K25" s="13"/>
      <c r="L25" s="13"/>
      <c r="M25" s="14"/>
      <c r="N25" s="14"/>
      <c r="O25" s="14"/>
      <c r="P25" s="14"/>
      <c r="Q25" s="14"/>
      <c r="R25" s="14"/>
      <c r="S25" s="14"/>
      <c r="T25" s="13"/>
      <c r="U25" s="13"/>
      <c r="V25" s="13"/>
      <c r="W25" s="13"/>
      <c r="Y25" s="39"/>
      <c r="Z25" s="40"/>
      <c r="AJ25" s="106"/>
      <c r="AK25" s="106"/>
    </row>
    <row r="26" spans="1:37" ht="21" customHeight="1">
      <c r="A26" s="9"/>
      <c r="B26" s="32"/>
      <c r="C26" s="120"/>
      <c r="D26" s="13"/>
      <c r="E26" s="14"/>
      <c r="F26" s="13"/>
      <c r="G26" s="13"/>
      <c r="H26" s="14"/>
      <c r="I26" s="13"/>
      <c r="J26" s="14"/>
      <c r="K26" s="13"/>
      <c r="L26" s="13"/>
      <c r="M26" s="14"/>
      <c r="N26" s="14"/>
      <c r="O26" s="14"/>
      <c r="P26" s="14"/>
      <c r="Q26" s="14"/>
      <c r="R26" s="14"/>
      <c r="S26" s="14"/>
      <c r="T26" s="13"/>
      <c r="U26" s="13"/>
      <c r="V26" s="13"/>
      <c r="W26" s="13"/>
      <c r="Y26" s="39"/>
      <c r="Z26" s="40"/>
      <c r="AJ26" s="106"/>
      <c r="AK26" s="106"/>
    </row>
    <row r="27" spans="1:37" ht="21" customHeight="1">
      <c r="A27" s="9"/>
      <c r="B27" s="32"/>
      <c r="C27" s="120"/>
      <c r="D27" s="13"/>
      <c r="E27" s="14"/>
      <c r="F27" s="13"/>
      <c r="G27" s="13"/>
      <c r="H27" s="14"/>
      <c r="I27" s="13"/>
      <c r="J27" s="14"/>
      <c r="K27" s="13"/>
      <c r="L27" s="13"/>
      <c r="M27" s="14"/>
      <c r="N27" s="14"/>
      <c r="O27" s="14"/>
      <c r="P27" s="14"/>
      <c r="Q27" s="14"/>
      <c r="R27" s="14"/>
      <c r="S27" s="14"/>
      <c r="T27" s="13"/>
      <c r="U27" s="13"/>
      <c r="V27" s="13"/>
      <c r="W27" s="13"/>
      <c r="Y27" s="39"/>
      <c r="Z27" s="40"/>
      <c r="AJ27" s="106"/>
      <c r="AK27" s="106"/>
    </row>
    <row r="28" spans="1:37" ht="21" customHeight="1">
      <c r="A28" s="9"/>
      <c r="B28" s="32"/>
      <c r="C28" s="120"/>
      <c r="D28" s="13"/>
      <c r="E28" s="14"/>
      <c r="F28" s="13"/>
      <c r="G28" s="13"/>
      <c r="H28" s="14"/>
      <c r="I28" s="13"/>
      <c r="J28" s="14"/>
      <c r="K28" s="13"/>
      <c r="L28" s="13"/>
      <c r="M28" s="14"/>
      <c r="N28" s="14"/>
      <c r="O28" s="14"/>
      <c r="P28" s="14"/>
      <c r="Q28" s="14"/>
      <c r="R28" s="14"/>
      <c r="S28" s="14"/>
      <c r="T28" s="13"/>
      <c r="U28" s="13"/>
      <c r="V28" s="13"/>
      <c r="W28" s="13"/>
      <c r="Y28" s="39"/>
      <c r="Z28" s="40"/>
      <c r="AJ28" s="106"/>
      <c r="AK28" s="106"/>
    </row>
    <row r="29" spans="1:37" ht="21" customHeight="1">
      <c r="A29" s="9"/>
      <c r="B29" s="32"/>
      <c r="C29" s="120"/>
      <c r="D29" s="13"/>
      <c r="E29" s="14"/>
      <c r="F29" s="13"/>
      <c r="G29" s="13"/>
      <c r="H29" s="14"/>
      <c r="I29" s="13"/>
      <c r="J29" s="14"/>
      <c r="K29" s="13"/>
      <c r="L29" s="13"/>
      <c r="M29" s="14"/>
      <c r="N29" s="14"/>
      <c r="O29" s="14"/>
      <c r="P29" s="14"/>
      <c r="Q29" s="14"/>
      <c r="R29" s="14"/>
      <c r="S29" s="14"/>
      <c r="T29" s="13"/>
      <c r="U29" s="13"/>
      <c r="V29" s="13"/>
      <c r="W29" s="13"/>
      <c r="Y29" s="39"/>
      <c r="Z29" s="40"/>
      <c r="AJ29" s="106"/>
      <c r="AK29" s="106"/>
    </row>
    <row r="30" spans="1:37" ht="21" customHeight="1">
      <c r="A30" s="9"/>
      <c r="B30" s="32"/>
      <c r="C30" s="120"/>
      <c r="D30" s="13"/>
      <c r="E30" s="14"/>
      <c r="F30" s="13"/>
      <c r="G30" s="13"/>
      <c r="H30" s="14"/>
      <c r="I30" s="13"/>
      <c r="J30" s="14"/>
      <c r="K30" s="13"/>
      <c r="L30" s="13"/>
      <c r="M30" s="14"/>
      <c r="N30" s="14"/>
      <c r="O30" s="14"/>
      <c r="P30" s="14"/>
      <c r="Q30" s="14"/>
      <c r="R30" s="14"/>
      <c r="S30" s="14"/>
      <c r="T30" s="13"/>
      <c r="U30" s="13"/>
      <c r="V30" s="13"/>
      <c r="W30" s="13"/>
      <c r="Y30" s="39"/>
      <c r="Z30" s="40"/>
      <c r="AJ30" s="106"/>
      <c r="AK30" s="106"/>
    </row>
    <row r="31" spans="1:37" ht="21" customHeight="1">
      <c r="A31" s="9"/>
      <c r="B31" s="32"/>
      <c r="C31" s="120"/>
      <c r="D31" s="13"/>
      <c r="E31" s="14"/>
      <c r="F31" s="13"/>
      <c r="G31" s="13"/>
      <c r="H31" s="14"/>
      <c r="I31" s="13"/>
      <c r="J31" s="14"/>
      <c r="K31" s="13"/>
      <c r="L31" s="13"/>
      <c r="M31" s="14"/>
      <c r="N31" s="14"/>
      <c r="O31" s="14"/>
      <c r="P31" s="14"/>
      <c r="Q31" s="14"/>
      <c r="R31" s="14"/>
      <c r="S31" s="14"/>
      <c r="T31" s="13"/>
      <c r="U31" s="13"/>
      <c r="V31" s="13"/>
      <c r="W31" s="13"/>
      <c r="Y31" s="39"/>
      <c r="Z31" s="40"/>
      <c r="AJ31" s="106"/>
      <c r="AK31" s="106"/>
    </row>
    <row r="32" spans="1:37" ht="21" customHeight="1">
      <c r="A32" s="9"/>
      <c r="B32" s="32"/>
      <c r="C32" s="120"/>
      <c r="D32" s="13"/>
      <c r="E32" s="14"/>
      <c r="F32" s="13"/>
      <c r="G32" s="13"/>
      <c r="H32" s="14"/>
      <c r="I32" s="13"/>
      <c r="J32" s="14"/>
      <c r="K32" s="13"/>
      <c r="L32" s="13"/>
      <c r="M32" s="14"/>
      <c r="N32" s="14"/>
      <c r="O32" s="14"/>
      <c r="P32" s="14"/>
      <c r="Q32" s="14"/>
      <c r="R32" s="14"/>
      <c r="S32" s="14"/>
      <c r="T32" s="13"/>
      <c r="U32" s="13"/>
      <c r="V32" s="13"/>
      <c r="W32" s="13"/>
      <c r="Y32" s="39"/>
      <c r="Z32" s="40"/>
      <c r="AJ32" s="106"/>
      <c r="AK32" s="106"/>
    </row>
    <row r="33" spans="1:37" ht="21" customHeight="1">
      <c r="A33" s="9"/>
      <c r="B33" s="32"/>
      <c r="C33" s="120"/>
      <c r="D33" s="13"/>
      <c r="E33" s="14"/>
      <c r="F33" s="13"/>
      <c r="G33" s="13"/>
      <c r="H33" s="14"/>
      <c r="I33" s="13"/>
      <c r="J33" s="14"/>
      <c r="K33" s="13"/>
      <c r="L33" s="13"/>
      <c r="M33" s="14"/>
      <c r="N33" s="14"/>
      <c r="O33" s="14"/>
      <c r="P33" s="14"/>
      <c r="Q33" s="14"/>
      <c r="R33" s="14"/>
      <c r="S33" s="14"/>
      <c r="T33" s="13"/>
      <c r="U33" s="13"/>
      <c r="V33" s="13"/>
      <c r="W33" s="13"/>
      <c r="Y33" s="39"/>
      <c r="Z33" s="40"/>
      <c r="AJ33" s="106"/>
      <c r="AK33" s="106"/>
    </row>
    <row r="34" spans="1:37" ht="21" customHeight="1">
      <c r="A34" s="9"/>
      <c r="B34" s="32"/>
      <c r="C34" s="120"/>
      <c r="D34" s="13"/>
      <c r="E34" s="14"/>
      <c r="F34" s="13"/>
      <c r="G34" s="13"/>
      <c r="H34" s="14"/>
      <c r="I34" s="13"/>
      <c r="J34" s="14"/>
      <c r="K34" s="13"/>
      <c r="L34" s="13"/>
      <c r="M34" s="14"/>
      <c r="N34" s="14"/>
      <c r="O34" s="14"/>
      <c r="P34" s="14"/>
      <c r="Q34" s="14"/>
      <c r="R34" s="14"/>
      <c r="S34" s="14"/>
      <c r="T34" s="13"/>
      <c r="U34" s="13"/>
      <c r="V34" s="13"/>
      <c r="W34" s="13"/>
      <c r="Y34" s="39"/>
      <c r="Z34" s="40"/>
      <c r="AJ34" s="106"/>
      <c r="AK34" s="106"/>
    </row>
    <row r="35" spans="1:37" ht="21" customHeight="1">
      <c r="A35" s="9"/>
      <c r="B35" s="32"/>
      <c r="C35" s="120"/>
      <c r="D35" s="13"/>
      <c r="E35" s="14"/>
      <c r="F35" s="13"/>
      <c r="G35" s="13"/>
      <c r="H35" s="14"/>
      <c r="I35" s="13"/>
      <c r="J35" s="14"/>
      <c r="K35" s="13"/>
      <c r="L35" s="13"/>
      <c r="M35" s="14"/>
      <c r="N35" s="14"/>
      <c r="O35" s="14"/>
      <c r="P35" s="14"/>
      <c r="Q35" s="14"/>
      <c r="R35" s="14"/>
      <c r="S35" s="14"/>
      <c r="T35" s="13"/>
      <c r="U35" s="13"/>
      <c r="V35" s="13"/>
      <c r="W35" s="13"/>
      <c r="Y35" s="39"/>
      <c r="Z35" s="40"/>
      <c r="AJ35" s="106"/>
      <c r="AK35" s="106"/>
    </row>
    <row r="36" spans="1:37" ht="21" customHeight="1">
      <c r="A36" s="9"/>
      <c r="B36" s="32"/>
      <c r="C36" s="120"/>
      <c r="D36" s="13"/>
      <c r="E36" s="14"/>
      <c r="F36" s="13"/>
      <c r="G36" s="13"/>
      <c r="H36" s="14"/>
      <c r="I36" s="13"/>
      <c r="J36" s="14"/>
      <c r="K36" s="13"/>
      <c r="L36" s="13"/>
      <c r="M36" s="14"/>
      <c r="N36" s="14"/>
      <c r="O36" s="14"/>
      <c r="P36" s="14"/>
      <c r="Q36" s="14"/>
      <c r="R36" s="14"/>
      <c r="S36" s="14"/>
      <c r="T36" s="13"/>
      <c r="U36" s="13"/>
      <c r="V36" s="13"/>
      <c r="W36" s="13"/>
      <c r="Y36" s="39"/>
      <c r="Z36" s="40"/>
      <c r="AJ36" s="106"/>
      <c r="AK36" s="106"/>
    </row>
    <row r="37" spans="1:37" ht="21" customHeight="1">
      <c r="A37" s="9"/>
      <c r="B37" s="32"/>
      <c r="C37" s="120"/>
      <c r="D37" s="13"/>
      <c r="E37" s="14"/>
      <c r="F37" s="13"/>
      <c r="G37" s="13"/>
      <c r="H37" s="14"/>
      <c r="I37" s="13"/>
      <c r="J37" s="14"/>
      <c r="K37" s="13"/>
      <c r="L37" s="13"/>
      <c r="M37" s="14"/>
      <c r="N37" s="14"/>
      <c r="O37" s="14"/>
      <c r="P37" s="14"/>
      <c r="Q37" s="14"/>
      <c r="R37" s="14"/>
      <c r="S37" s="14"/>
      <c r="T37" s="13"/>
      <c r="U37" s="13"/>
      <c r="V37" s="13"/>
      <c r="W37" s="13"/>
      <c r="Y37" s="39"/>
      <c r="Z37" s="40"/>
      <c r="AJ37" s="107"/>
      <c r="AK37" s="107"/>
    </row>
    <row r="38" spans="1:37" ht="36" customHeight="1">
      <c r="A38" s="77" t="s">
        <v>21</v>
      </c>
      <c r="B38" s="78"/>
      <c r="C38" s="16">
        <f t="shared" ref="C38:U38" si="14">IF(AND($E$3=""),"",SUM(C9:C37))</f>
        <v>76058</v>
      </c>
      <c r="D38" s="16">
        <f t="shared" si="14"/>
        <v>5324</v>
      </c>
      <c r="E38" s="16">
        <f t="shared" si="14"/>
        <v>6085</v>
      </c>
      <c r="F38" s="16">
        <f t="shared" si="14"/>
        <v>0</v>
      </c>
      <c r="G38" s="16">
        <f t="shared" si="14"/>
        <v>87467</v>
      </c>
      <c r="H38" s="16">
        <f t="shared" si="14"/>
        <v>77800</v>
      </c>
      <c r="I38" s="16">
        <f t="shared" si="14"/>
        <v>5446</v>
      </c>
      <c r="J38" s="16">
        <f t="shared" si="14"/>
        <v>6224</v>
      </c>
      <c r="K38" s="16">
        <f t="shared" si="14"/>
        <v>0</v>
      </c>
      <c r="L38" s="16">
        <f t="shared" si="14"/>
        <v>89470</v>
      </c>
      <c r="M38" s="16">
        <f t="shared" si="14"/>
        <v>-1742</v>
      </c>
      <c r="N38" s="16">
        <f t="shared" si="14"/>
        <v>-122</v>
      </c>
      <c r="O38" s="16">
        <f t="shared" si="14"/>
        <v>-139</v>
      </c>
      <c r="P38" s="16">
        <f t="shared" si="14"/>
        <v>0</v>
      </c>
      <c r="Q38" s="16">
        <f t="shared" si="14"/>
        <v>-2003</v>
      </c>
      <c r="R38" s="16">
        <f t="shared" si="14"/>
        <v>-186</v>
      </c>
      <c r="S38" s="16">
        <f t="shared" si="14"/>
        <v>-200</v>
      </c>
      <c r="T38" s="16">
        <f t="shared" si="14"/>
        <v>-386</v>
      </c>
      <c r="U38" s="17">
        <f t="shared" si="14"/>
        <v>-1617</v>
      </c>
      <c r="V38" s="116"/>
      <c r="W38" s="117"/>
      <c r="Y38" s="41"/>
      <c r="Z38" s="40"/>
    </row>
    <row r="39" spans="1:37" ht="18.75">
      <c r="A39" s="33"/>
      <c r="B39" s="34"/>
      <c r="C39" s="35"/>
      <c r="D39" s="35"/>
      <c r="E39" s="35"/>
      <c r="F39" s="35"/>
      <c r="G39" s="35"/>
      <c r="H39" s="35"/>
      <c r="I39" s="35"/>
      <c r="J39" s="35"/>
      <c r="K39" s="35"/>
      <c r="L39" s="35"/>
      <c r="M39" s="35"/>
      <c r="N39" s="35"/>
      <c r="O39" s="35"/>
      <c r="P39" s="35"/>
      <c r="Q39" s="35"/>
      <c r="R39" s="35"/>
      <c r="S39" s="35"/>
      <c r="T39" s="35"/>
      <c r="U39" s="36"/>
      <c r="V39" s="118"/>
      <c r="W39" s="118"/>
      <c r="AA39" s="3">
        <f>ROUND((H9+I9)*10%,0)</f>
        <v>4162</v>
      </c>
    </row>
    <row r="40" spans="1:37" ht="18.75">
      <c r="A40" s="37"/>
      <c r="B40" s="38"/>
      <c r="C40" s="38"/>
      <c r="D40" s="38"/>
      <c r="E40" s="38"/>
      <c r="F40" s="38"/>
      <c r="G40" s="38"/>
      <c r="H40" s="38"/>
      <c r="I40" s="38"/>
      <c r="J40" s="38"/>
      <c r="K40" s="94" t="s">
        <v>22</v>
      </c>
      <c r="L40" s="94"/>
      <c r="M40" s="95" t="str">
        <f>IF(AND($E$3=""),"",IF(AND(U38=0),"","( Rs. "&amp;LOOKUP(IF(INT(RIGHT(U38,7)/100000)&gt;19,INT(RIGHT(U38,7)/1000000),IF(INT(RIGHT(U38,7)/100000)&gt;=10,INT(RIGHT(U38,7)/100000),0)),{0,1,2,3,4,5,6,7,8,9,10,11,12,13,14,15,16,17,18,19},{""," TEN "," TWENTY "," THIRTY "," FOURTY "," FIFTY "," SIXTY "," SEVENTY "," EIGHTY "," NINETY "," TEN "," ELEVEN "," TWELVE "," THIRTEEN "," FOURTEEN "," FIFTEEN "," SIXTEEN"," SEVENTEEN"," EIGHTEEN "," NINETEEN "})&amp;IF((IF(INT(RIGHT(U38,7)/100000)&gt;19,INT(RIGHT(U38,7)/1000000),IF(INT(RIGHT(U38,7)/100000)&gt;=10,INT(RIGHT(U38,7)/100000),0))+IF(INT(RIGHT(U38,7)/100000)&gt;19,INT(RIGHT(U38,6)/100000),IF(INT(RIGHT(U38,7)/100000)&gt;10,0,INT(RIGHT(U38,6)/100000))))&gt;0,LOOKUP(IF(INT(RIGHT(U38,7)/100000)&gt;19,INT(RIGHT(U38,6)/100000),IF(INT(RIGHT(U38,7)/100000)&gt;10,0,INT(RIGHT(U38,6)/100000))),{0,1,2,3,4,5,6,7,8,9,10,11,12,13,14,15,16,17,18,19},{""," ONE "," TWO "," THREE "," FOUR "," FIVE "," SIX "," SEVEN "," EIGHT "," NINE "," TEN "," ELEVEN "," TWELVE "," THIRTEEN "," FOURTEEN "," FIFTEEN "," SIXTEEN"," SEVENTEEN"," EIGHTEEN "," NINETEEN "})&amp;" Lac. "," ")&amp;LOOKUP(IF(INT(RIGHT(U38,5)/1000)&gt;19,INT(RIGHT(U38,5)/10000),IF(INT(RIGHT(U38,5)/1000)&gt;=10,INT(RIGHT(U38,5)/1000),0)),{0,1,2,3,4,5,6,7,8,9,10,11,12,13,14,15,16,17,18,19},{""," TEN "," TWENTY "," THIRTY "," FOURTY "," FIFTY "," SIXTY "," SEVENTY "," EIGHTY "," NINETY "," TEN "," ELEVEN "," TWELVE "," THIRTEEN "," FOURTEEN "," FIFTEEN "," SIXTEEN"," SEVENTEEN"," EIGHTEEN "," NINETEEN "})&amp;IF((IF(INT(RIGHT(U38,5)/1000)&gt;19,INT(RIGHT(U38,4)/1000),IF(INT(RIGHT(U38,5)/1000)&gt;10,0,INT(RIGHT(U38,4)/1000)))+IF(INT(RIGHT(U38,5)/1000)&gt;19,INT(RIGHT(U38,5)/10000),IF(INT(RIGHT(U38,5)/1000)&gt;=10,INT(RIGHT(U38,5)/1000),0)))&gt;0,LOOKUP(IF(INT(RIGHT(U38,5)/1000)&gt;19,INT(RIGHT(U38,4)/1000),IF(INT(RIGHT(U38,5)/1000)&gt;10,0,INT(RIGHT(U38,4)/1000))),{0,1,2,3,4,5,6,7,8,9,10,11,12,13,14,15,16,17,18,19},{""," ONE "," TWO "," THREE "," FOUR "," FIVE "," SIX "," SEVEN "," EIGHT "," NINE "," TEN "," ELEVEN "," TWELVE "," THIRTEEN "," FOURTEEN "," FIFTEEN "," SIXTEEN"," SEVENTEEN"," EIGHTEEN "," NINETEEN "})&amp;" THOUSAND "," ")&amp;IF((INT((RIGHT(U38,3))/100))&gt;0,LOOKUP(INT((RIGHT(U38,3))/100),{0,1,2,3,4,5,6,7,8,9,10,11,12,13,14,15,16,17,18,19},{""," ONE "," TWO "," THREE "," FOUR "," FIVE "," SIX "," SEVEN "," EIGHT "," NINE "," TEN "," ELEVEN "," TWELVE "," THIRTEEN "," FOURTEEN "," FIFTEEN "," SIXTEEN"," SEVENTEEN"," EIGHTEEN "," NINETEEN "})&amp;" HUNDRED "," ")&amp;LOOKUP(IF(INT(RIGHT(U38,2))&gt;19,INT(RIGHT(U38,2)/10),IF(INT(RIGHT(U38,2))&gt;=10,INT(RIGHT(U38,2)),0)),{0,1,2,3,4,5,6,7,8,9,10,11,12,13,14,15,16,17,18,19},{""," TEN "," TWENTY "," THIRTY "," FOURTY "," FIFTY "," SIXTY "," SEVENTY "," EIGHTY "," NINETY "," TEN "," ELEVEN "," TWELVE "," THIRTEEN "," FOURTEEN "," FIFTEEN "," SIXTEEN"," SEVENTEEN"," EIGHTEEN "," NINETEEN "})&amp;LOOKUP(IF(INT(RIGHT(U38,2))&lt;10,INT(RIGHT(U38,1)),IF(INT(RIGHT(U38,2))&lt;20,0,INT(RIGHT(U38,1)))),{0,1,2,3,4,5,6,7,8,9,10,11,12,13,14,15,16,17,18,19},{""," ONE "," TWO "," THREE "," FOUR "," FIVE "," SIX "," SEVEN "," EIGHT "," NINE "," TEN "," ELEVEN "," TWELVE "," THIRTEEN "," FOURTEEN "," FIFTEEN "," SIXTEEN"," SEVENTEEN"," EIGHTEEN "," NINETEEN "})&amp;" Only)"))</f>
        <v>( Rs.   ONE  THOUSAND  SIX  HUNDRED  SEVENTEEN Only)</v>
      </c>
      <c r="N40" s="95"/>
      <c r="O40" s="95"/>
      <c r="P40" s="95"/>
      <c r="Q40" s="95"/>
      <c r="R40" s="95"/>
      <c r="S40" s="95"/>
      <c r="T40" s="95"/>
      <c r="U40" s="95"/>
      <c r="V40" s="95"/>
      <c r="W40" s="95"/>
      <c r="AA40" s="3">
        <f>ROUND((H10+I10)*10%,0)</f>
        <v>4162</v>
      </c>
    </row>
    <row r="41" spans="1:37" ht="18.75">
      <c r="A41" s="19"/>
      <c r="B41" s="20" t="s">
        <v>23</v>
      </c>
      <c r="C41" s="83"/>
      <c r="D41" s="83"/>
      <c r="E41" s="83"/>
      <c r="F41" s="83"/>
      <c r="G41" s="83"/>
      <c r="H41" s="83"/>
      <c r="I41" s="21"/>
      <c r="J41" s="83" t="s">
        <v>24</v>
      </c>
      <c r="K41" s="83"/>
      <c r="L41" s="84"/>
      <c r="M41" s="84"/>
      <c r="T41" s="22"/>
      <c r="U41" s="22"/>
      <c r="V41" s="22"/>
      <c r="W41" s="22"/>
    </row>
    <row r="42" spans="1:37" ht="18.75">
      <c r="A42" s="19"/>
      <c r="B42" s="85" t="s">
        <v>25</v>
      </c>
      <c r="C42" s="85"/>
      <c r="D42" s="85"/>
      <c r="E42" s="85"/>
      <c r="F42" s="85"/>
      <c r="G42" s="85"/>
      <c r="H42" s="85"/>
      <c r="I42" s="85"/>
      <c r="J42" s="23"/>
      <c r="K42" s="23"/>
      <c r="L42" s="23"/>
      <c r="M42" s="23"/>
      <c r="T42" s="112" t="s">
        <v>50</v>
      </c>
      <c r="U42" s="112"/>
      <c r="V42" s="112"/>
      <c r="W42" s="112"/>
    </row>
    <row r="43" spans="1:37" ht="18.75">
      <c r="A43" s="24">
        <v>1</v>
      </c>
      <c r="B43" s="86" t="s">
        <v>26</v>
      </c>
      <c r="C43" s="86"/>
      <c r="D43" s="86"/>
      <c r="E43" s="86"/>
      <c r="F43" s="86"/>
      <c r="G43" s="86"/>
      <c r="H43" s="21"/>
      <c r="I43" s="21"/>
      <c r="J43" s="19"/>
      <c r="K43" s="19"/>
      <c r="L43" s="19"/>
      <c r="M43" s="19"/>
      <c r="T43" s="87" t="s">
        <v>27</v>
      </c>
      <c r="U43" s="87"/>
      <c r="V43" s="87"/>
      <c r="W43" s="87"/>
    </row>
    <row r="44" spans="1:37" ht="18.75" customHeight="1">
      <c r="A44" s="47">
        <v>2</v>
      </c>
      <c r="B44" s="81" t="s">
        <v>28</v>
      </c>
      <c r="C44" s="81"/>
      <c r="D44" s="81"/>
      <c r="E44" s="81"/>
      <c r="F44" s="126" t="str">
        <f>IF(AND($E$3=""),"",CONCATENATE(E3,",","  ",J3))</f>
        <v>MAHENDRA PATEL,  Sr. Teacher</v>
      </c>
      <c r="G44" s="126"/>
      <c r="H44" s="126"/>
      <c r="I44" s="126"/>
      <c r="J44" s="126"/>
      <c r="K44" s="19"/>
      <c r="L44" s="19"/>
      <c r="M44" s="19"/>
      <c r="T44" s="113" t="s">
        <v>42</v>
      </c>
      <c r="U44" s="113"/>
      <c r="V44" s="113"/>
      <c r="W44" s="113"/>
    </row>
    <row r="45" spans="1:37" ht="27" customHeight="1">
      <c r="A45" s="26">
        <v>3</v>
      </c>
      <c r="B45" s="81" t="s">
        <v>29</v>
      </c>
      <c r="C45" s="81"/>
      <c r="D45" s="27"/>
      <c r="E45" s="27"/>
      <c r="F45" s="19"/>
      <c r="G45" s="19"/>
      <c r="H45" s="19"/>
      <c r="I45" s="28"/>
      <c r="J45" s="29"/>
      <c r="K45" s="29"/>
      <c r="L45" s="29"/>
      <c r="M45" s="29"/>
      <c r="R45" s="29"/>
      <c r="S45" s="29"/>
      <c r="T45" s="113"/>
      <c r="U45" s="113"/>
      <c r="V45" s="113"/>
      <c r="W45" s="113"/>
    </row>
    <row r="46" spans="1:37" ht="18.75">
      <c r="A46" s="27"/>
      <c r="B46" s="27"/>
      <c r="C46" s="27"/>
      <c r="D46" s="27"/>
      <c r="E46" s="27"/>
      <c r="F46" s="19"/>
      <c r="G46" s="19"/>
      <c r="H46" s="19"/>
      <c r="I46" s="28"/>
      <c r="J46" s="30"/>
      <c r="K46" s="30"/>
      <c r="L46" s="30"/>
      <c r="M46" s="30"/>
      <c r="R46" s="30"/>
      <c r="S46" s="30"/>
      <c r="T46" s="22"/>
      <c r="U46" s="22"/>
      <c r="V46" s="22"/>
      <c r="W46" s="22"/>
    </row>
    <row r="47" spans="1:37" ht="18.75">
      <c r="A47" s="19"/>
      <c r="B47" s="19"/>
      <c r="C47" s="19"/>
      <c r="D47" s="19"/>
      <c r="E47" s="19"/>
      <c r="F47" s="19"/>
      <c r="G47" s="19"/>
      <c r="H47" s="19"/>
      <c r="I47" s="28"/>
      <c r="J47" s="31"/>
      <c r="K47" s="31"/>
      <c r="L47" s="31"/>
      <c r="M47" s="31"/>
      <c r="R47" s="31"/>
      <c r="S47" s="31"/>
      <c r="T47" s="22"/>
      <c r="U47" s="22"/>
      <c r="V47" s="22"/>
      <c r="W47" s="22"/>
    </row>
    <row r="48" spans="1:37" ht="18.75">
      <c r="A48" s="19"/>
      <c r="B48" s="19"/>
      <c r="C48" s="19"/>
      <c r="D48" s="19"/>
      <c r="E48" s="19"/>
      <c r="F48" s="19"/>
      <c r="G48" s="19"/>
      <c r="H48" s="19"/>
      <c r="I48" s="19"/>
      <c r="J48" s="31"/>
      <c r="K48" s="31"/>
      <c r="L48" s="31"/>
      <c r="M48" s="31"/>
      <c r="R48" s="31"/>
      <c r="S48" s="31"/>
      <c r="T48" s="31"/>
    </row>
  </sheetData>
  <sheetProtection password="C1FB" sheet="1" formatCells="0" formatColumns="0" formatRows="0" insertColumns="0" insertRows="0" insertHyperlinks="0" deleteColumns="0" deleteRows="0" sort="0" autoFilter="0" pivotTables="0"/>
  <mergeCells count="44">
    <mergeCell ref="AJ14:AK14"/>
    <mergeCell ref="F44:J44"/>
    <mergeCell ref="B43:G43"/>
    <mergeCell ref="T43:W43"/>
    <mergeCell ref="B44:E44"/>
    <mergeCell ref="T44:W45"/>
    <mergeCell ref="B45:C45"/>
    <mergeCell ref="AJ9:AK9"/>
    <mergeCell ref="B42:I42"/>
    <mergeCell ref="T42:W42"/>
    <mergeCell ref="AJ11:AK11"/>
    <mergeCell ref="AJ37:AK37"/>
    <mergeCell ref="A38:B38"/>
    <mergeCell ref="V38:W38"/>
    <mergeCell ref="K40:L40"/>
    <mergeCell ref="M40:W40"/>
    <mergeCell ref="C41:H41"/>
    <mergeCell ref="J41:K41"/>
    <mergeCell ref="L41:M41"/>
    <mergeCell ref="AJ10:AK10"/>
    <mergeCell ref="Y9:Z9"/>
    <mergeCell ref="AJ12:AK12"/>
    <mergeCell ref="AJ13:AK13"/>
    <mergeCell ref="A7:A8"/>
    <mergeCell ref="B7:B8"/>
    <mergeCell ref="C7:G7"/>
    <mergeCell ref="H7:L7"/>
    <mergeCell ref="M7:Q7"/>
    <mergeCell ref="AJ8:AK8"/>
    <mergeCell ref="C1:T1"/>
    <mergeCell ref="F2:Q2"/>
    <mergeCell ref="B3:D3"/>
    <mergeCell ref="E3:H3"/>
    <mergeCell ref="J3:L3"/>
    <mergeCell ref="M3:O3"/>
    <mergeCell ref="P3:W3"/>
    <mergeCell ref="AD4:AF7"/>
    <mergeCell ref="U7:U8"/>
    <mergeCell ref="V7:V8"/>
    <mergeCell ref="W7:W8"/>
    <mergeCell ref="B4:V5"/>
    <mergeCell ref="R7:R8"/>
    <mergeCell ref="S7:S8"/>
    <mergeCell ref="T7:T8"/>
  </mergeCells>
  <hyperlinks>
    <hyperlink ref="AJ12" r:id="rId1"/>
  </hyperlinks>
  <pageMargins left="0.7" right="0.45" top="0.75" bottom="0.75" header="0.3" footer="0.3"/>
  <pageSetup paperSize="9" scale="85" orientation="landscape"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Arrear Sheet According 7th Pay</vt:lpstr>
      <vt:lpstr>6th Pay</vt:lpstr>
      <vt:lpstr>7th Pay</vt:lpstr>
      <vt:lpstr>'6th Pay'!Print_Area</vt:lpstr>
      <vt:lpstr>'7th Pay'!Print_Area</vt:lpstr>
      <vt:lpstr>'Arrear Sheet According 7th Pay'!Print_Area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2018-09-26T12:14:08Z</dcterms:modified>
</cp:coreProperties>
</file>