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89 (1) Form" sheetId="1" r:id="rId1"/>
    <sheet name="form10E" sheetId="2" r:id="rId2"/>
  </sheets>
  <definedNames>
    <definedName name="_xlnm.Print_Area" localSheetId="1">form10E!$A$1:$N$37</definedName>
  </definedNames>
  <calcPr calcId="124519"/>
</workbook>
</file>

<file path=xl/calcChain.xml><?xml version="1.0" encoding="utf-8"?>
<calcChain xmlns="http://schemas.openxmlformats.org/spreadsheetml/2006/main">
  <c r="B17" i="2"/>
  <c r="D15"/>
  <c r="C3"/>
  <c r="B13" l="1"/>
  <c r="L23" l="1"/>
  <c r="Z23" s="1"/>
  <c r="E33"/>
  <c r="C33"/>
  <c r="Z33" s="1"/>
  <c r="I33" s="1"/>
  <c r="J5"/>
  <c r="C5"/>
  <c r="C4"/>
  <c r="L24" l="1"/>
  <c r="Z22"/>
  <c r="Z19"/>
  <c r="Z21"/>
  <c r="G33"/>
  <c r="AA33" s="1"/>
  <c r="K33" s="1"/>
  <c r="M33" s="1"/>
  <c r="C34" l="1"/>
  <c r="Z34" s="1"/>
  <c r="I34" s="1"/>
  <c r="E34" l="1"/>
  <c r="G34" s="1"/>
  <c r="AA34" s="1"/>
  <c r="K34" s="1"/>
  <c r="M34" s="1"/>
  <c r="C35" l="1"/>
  <c r="Z35" s="1"/>
  <c r="I35" s="1"/>
  <c r="E35" l="1"/>
  <c r="G35" s="1"/>
  <c r="AA35" s="1"/>
  <c r="K35" s="1"/>
  <c r="M35" s="1"/>
  <c r="C36" l="1"/>
  <c r="Z36" l="1"/>
  <c r="I36" s="1"/>
  <c r="E36" l="1"/>
  <c r="G36" s="1"/>
  <c r="AA36" s="1"/>
  <c r="K36" s="1"/>
  <c r="M36" s="1"/>
  <c r="M37" s="1"/>
  <c r="L27" s="1"/>
  <c r="L7"/>
  <c r="L22" s="1"/>
  <c r="L21" s="1"/>
  <c r="Z24" s="1"/>
  <c r="L25" s="1"/>
  <c r="L26" s="1"/>
  <c r="L28" l="1"/>
</calcChain>
</file>

<file path=xl/sharedStrings.xml><?xml version="1.0" encoding="utf-8"?>
<sst xmlns="http://schemas.openxmlformats.org/spreadsheetml/2006/main" count="76" uniqueCount="65">
  <si>
    <t>Form for furnishing particulars of income undr scetion 192(2A) for year ending 31st March 2018 for claiming relief under section 89(1) by a Government servant or an employee in a company, co-operative society, local authority, university, institution, association or body.</t>
  </si>
  <si>
    <t>Status</t>
  </si>
  <si>
    <t xml:space="preserve">Indian Resident </t>
  </si>
  <si>
    <t>Particulars of Income referred to in rule 21A of the Income tax Rules, 1962, during the previous year relevant to assessment year 2018-19</t>
  </si>
  <si>
    <t>1. (a) Salary received in arrears or in advance during 2017-18 in accordance with the provision of sub-rule (2) of rule 21A</t>
  </si>
  <si>
    <t>(b) Payment in the nature of gratuity in respect of past services, extending over a period of not less than 5 years in accordance with the provisions of sub-rule (3) of rule 21A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</si>
  <si>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</si>
  <si>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</si>
  <si>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</si>
  <si>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 xml:space="preserve">Verification </t>
  </si>
  <si>
    <t>Date:</t>
  </si>
  <si>
    <t>Signature of the employee</t>
  </si>
  <si>
    <t>ANNEXURE - I</t>
  </si>
  <si>
    <t xml:space="preserve">1. Total net taxable Income excluding Salary received in Arrears or advance </t>
  </si>
  <si>
    <t>2. salary received in arrears or advance</t>
  </si>
  <si>
    <t>4. Tax on total income (as per item 3)</t>
  </si>
  <si>
    <t>3. Total Income (as increased by salary received in arrears or advance) (Add item 1 and item 2)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</si>
  <si>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</si>
  <si>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</si>
  <si>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</si>
  <si>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</si>
  <si>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</si>
  <si>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</si>
  <si>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</si>
  <si>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</si>
  <si>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</si>
  <si>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</si>
  <si>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</si>
  <si>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</si>
  <si>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2013-14</t>
  </si>
  <si>
    <t>2014-15</t>
  </si>
  <si>
    <t>2015-16</t>
  </si>
  <si>
    <t>2016-17</t>
  </si>
  <si>
    <t>TOTAL</t>
  </si>
  <si>
    <t>Name :</t>
  </si>
  <si>
    <t>Address :</t>
  </si>
  <si>
    <t>PAN :</t>
  </si>
  <si>
    <t>CALCULATION OF RELIEF UNDER SECTION 89 (1)</t>
  </si>
  <si>
    <t>FINANCIAL YEAR- 2013-14</t>
  </si>
  <si>
    <t>INCOME ( Rs )</t>
  </si>
  <si>
    <t xml:space="preserve">Enter net taxable income for 2013-14 (as per ITR/Form-16) </t>
  </si>
  <si>
    <t>Enter arrears relates to 2013-14</t>
  </si>
  <si>
    <t>FINANCIAL YEAR- 2014-15</t>
  </si>
  <si>
    <t>FINANCIAL YEAR- 2015-16</t>
  </si>
  <si>
    <t>FINANCIAL YEAR- 2016-17</t>
  </si>
  <si>
    <t xml:space="preserve">Enter net taxable income for 2017-18 including entire arrears received (as per ITR/Form-16) </t>
  </si>
  <si>
    <t>FINANCIAL YEAR- 2017-18</t>
  </si>
  <si>
    <t xml:space="preserve">Not applicable </t>
  </si>
  <si>
    <t>Annexure- I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</si>
  <si>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</si>
  <si>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</si>
  <si>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</si>
  <si>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</si>
  <si>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</si>
  <si>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</si>
  <si>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ARREARS OR ADVANCE SALARY</t>
  </si>
  <si>
    <t xml:space="preserve">Enter net taxable income for 2014-15 (as per ITR/Form-16) </t>
  </si>
  <si>
    <t>Enter arrears relates to 2014-15</t>
  </si>
  <si>
    <t xml:space="preserve">Enter net taxable income for 2015-16 (as per ITR/Form-16) </t>
  </si>
  <si>
    <t>Enter arrears relates to 2015-16</t>
  </si>
  <si>
    <t xml:space="preserve">Enter net taxable income for 2016-17 (as per ITR/Form-16) </t>
  </si>
  <si>
    <t>ije~ iwT; xq:nso oklqnso th egkjkt dks ueu</t>
  </si>
  <si>
    <t>Heeralal Jat</t>
  </si>
  <si>
    <t>Adxxx5xL</t>
  </si>
  <si>
    <t>Enter arrears relates to 2016-17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</si>
</sst>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11" fillId="6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left" vertical="top"/>
      <protection hidden="1"/>
    </xf>
    <xf numFmtId="0" fontId="6" fillId="4" borderId="4" xfId="0" applyFont="1" applyFill="1" applyBorder="1" applyAlignment="1" applyProtection="1">
      <alignment horizontal="left" vertical="top"/>
      <protection hidden="1"/>
    </xf>
    <xf numFmtId="0" fontId="6" fillId="4" borderId="5" xfId="0" applyFont="1" applyFill="1" applyBorder="1" applyAlignment="1" applyProtection="1">
      <alignment horizontal="left" vertical="top"/>
      <protection hidden="1"/>
    </xf>
    <xf numFmtId="0" fontId="6" fillId="4" borderId="8" xfId="0" applyFont="1" applyFill="1" applyBorder="1" applyAlignment="1" applyProtection="1">
      <alignment horizontal="left" vertical="top" wrapText="1"/>
      <protection hidden="1"/>
    </xf>
    <xf numFmtId="0" fontId="6" fillId="4" borderId="9" xfId="0" applyFont="1" applyFill="1" applyBorder="1" applyAlignment="1" applyProtection="1">
      <alignment horizontal="left" vertical="top" wrapText="1"/>
      <protection hidden="1"/>
    </xf>
    <xf numFmtId="0" fontId="6" fillId="4" borderId="10" xfId="0" applyFont="1" applyFill="1" applyBorder="1" applyAlignment="1" applyProtection="1">
      <alignment horizontal="left" vertical="top" wrapText="1"/>
      <protection hidden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/>
      <protection locked="0" hidden="1"/>
    </xf>
    <xf numFmtId="0" fontId="6" fillId="4" borderId="6" xfId="0" applyFont="1" applyFill="1" applyBorder="1" applyAlignment="1" applyProtection="1">
      <alignment horizontal="left" vertical="top"/>
      <protection hidden="1"/>
    </xf>
    <xf numFmtId="0" fontId="6" fillId="4" borderId="2" xfId="0" applyFont="1" applyFill="1" applyBorder="1" applyAlignment="1" applyProtection="1">
      <alignment horizontal="left" vertical="top"/>
      <protection hidden="1"/>
    </xf>
    <xf numFmtId="0" fontId="6" fillId="4" borderId="7" xfId="0" applyFont="1" applyFill="1" applyBorder="1" applyAlignment="1" applyProtection="1">
      <alignment horizontal="left" vertical="top"/>
      <protection hidden="1"/>
    </xf>
    <xf numFmtId="1" fontId="8" fillId="0" borderId="1" xfId="0" applyNumberFormat="1" applyFont="1" applyBorder="1" applyAlignment="1" applyProtection="1">
      <alignment horizontal="center"/>
      <protection locked="0" hidden="1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top"/>
    </xf>
    <xf numFmtId="14" fontId="0" fillId="0" borderId="0" xfId="0" applyNumberFormat="1" applyAlignment="1" applyProtection="1">
      <alignment horizontal="center" vertical="top"/>
      <protection locked="0" hidden="1"/>
    </xf>
    <xf numFmtId="0" fontId="0" fillId="0" borderId="0" xfId="0" applyAlignment="1" applyProtection="1">
      <alignment horizontal="center" vertical="top"/>
      <protection locked="0" hidden="1"/>
    </xf>
    <xf numFmtId="14" fontId="0" fillId="0" borderId="0" xfId="0" applyNumberForma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8" fillId="5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190499</xdr:colOff>
      <xdr:row>2</xdr:row>
      <xdr:rowOff>142875</xdr:rowOff>
    </xdr:from>
    <xdr:to>
      <xdr:col>21</xdr:col>
      <xdr:colOff>371474</xdr:colOff>
      <xdr:row>9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4" y="523875"/>
          <a:ext cx="1400175" cy="152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C4" sqref="C4:N4"/>
    </sheetView>
  </sheetViews>
  <sheetFormatPr defaultRowHeight="15"/>
  <cols>
    <col min="1" max="13" width="6.7109375" style="4" customWidth="1"/>
    <col min="14" max="16384" width="9.140625" style="4"/>
  </cols>
  <sheetData>
    <row r="1" spans="1:24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.75">
      <c r="A3" s="26" t="s">
        <v>34</v>
      </c>
      <c r="B3" s="26"/>
      <c r="C3" s="62" t="s">
        <v>62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.75">
      <c r="A4" s="26" t="s">
        <v>35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>
      <c r="A5" s="26" t="s">
        <v>36</v>
      </c>
      <c r="B5" s="26"/>
      <c r="C5" s="62" t="s">
        <v>63</v>
      </c>
      <c r="D5" s="62"/>
      <c r="E5" s="62"/>
      <c r="F5" s="62"/>
      <c r="G5" s="62"/>
      <c r="H5" s="28" t="s">
        <v>1</v>
      </c>
      <c r="I5" s="28"/>
      <c r="J5" s="27" t="s">
        <v>2</v>
      </c>
      <c r="K5" s="27"/>
      <c r="L5" s="27"/>
      <c r="M5" s="27"/>
      <c r="N5" s="27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>
      <c r="A7" s="8" t="s">
        <v>38</v>
      </c>
      <c r="B7" s="8"/>
      <c r="C7" s="8"/>
      <c r="D7" s="8"/>
      <c r="E7" s="8"/>
      <c r="F7" s="8"/>
      <c r="G7" s="8"/>
      <c r="H7" s="8"/>
      <c r="I7" s="8"/>
      <c r="J7" s="8"/>
      <c r="K7" s="8"/>
      <c r="L7" s="8" t="s">
        <v>39</v>
      </c>
      <c r="M7" s="8"/>
      <c r="N7" s="8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.75">
      <c r="A8" s="9" t="s">
        <v>40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25"/>
      <c r="M8" s="25"/>
      <c r="N8" s="2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>
      <c r="A9" s="21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3"/>
      <c r="L9" s="25"/>
      <c r="M9" s="25"/>
      <c r="N9" s="2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.75">
      <c r="A10" s="8" t="s">
        <v>42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39</v>
      </c>
      <c r="M10" s="8"/>
      <c r="N10" s="8"/>
      <c r="O10" s="5"/>
      <c r="P10" s="5"/>
      <c r="Q10" s="5"/>
      <c r="R10" s="5"/>
      <c r="S10" s="5"/>
      <c r="T10" s="7" t="s">
        <v>61</v>
      </c>
      <c r="U10" s="7"/>
      <c r="V10" s="7"/>
      <c r="W10" s="5"/>
      <c r="X10" s="5"/>
    </row>
    <row r="11" spans="1:24" ht="18.75">
      <c r="A11" s="9" t="s">
        <v>56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20">
        <v>145000</v>
      </c>
      <c r="M11" s="20"/>
      <c r="N11" s="20"/>
      <c r="O11" s="5"/>
      <c r="P11" s="5"/>
      <c r="Q11" s="5"/>
      <c r="R11" s="5"/>
      <c r="S11" s="5"/>
      <c r="T11" s="7" t="s">
        <v>61</v>
      </c>
      <c r="U11" s="7"/>
      <c r="V11" s="7"/>
      <c r="W11" s="5"/>
      <c r="X11" s="5"/>
    </row>
    <row r="12" spans="1:24" ht="18.75">
      <c r="A12" s="21" t="s">
        <v>57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4">
        <v>268500</v>
      </c>
      <c r="M12" s="20"/>
      <c r="N12" s="20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.75">
      <c r="A13" s="8" t="s">
        <v>43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 t="s">
        <v>39</v>
      </c>
      <c r="M13" s="8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.75">
      <c r="A14" s="9" t="s">
        <v>58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20">
        <v>165800</v>
      </c>
      <c r="M14" s="20"/>
      <c r="N14" s="20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.75">
      <c r="A15" s="21" t="s">
        <v>59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24">
        <v>319540</v>
      </c>
      <c r="M15" s="20"/>
      <c r="N15" s="20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.75">
      <c r="A16" s="8" t="s">
        <v>44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 t="s">
        <v>39</v>
      </c>
      <c r="M16" s="8"/>
      <c r="N16" s="8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.75">
      <c r="A17" s="9" t="s">
        <v>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20">
        <v>258900</v>
      </c>
      <c r="M17" s="20"/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.75">
      <c r="A18" s="21" t="s">
        <v>64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  <c r="L18" s="24">
        <v>369870</v>
      </c>
      <c r="M18" s="20"/>
      <c r="N18" s="20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.75">
      <c r="A19" s="8" t="s">
        <v>46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39</v>
      </c>
      <c r="M19" s="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33" customHeight="1">
      <c r="A20" s="12" t="s">
        <v>45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5">
        <v>857500</v>
      </c>
      <c r="M20" s="16"/>
      <c r="N20" s="17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</sheetData>
  <sheetProtection password="C1FB" sheet="1" objects="1" scenarios="1" selectLockedCells="1"/>
  <mergeCells count="39">
    <mergeCell ref="T10:V10"/>
    <mergeCell ref="T11:V11"/>
    <mergeCell ref="A3:B3"/>
    <mergeCell ref="C3:N3"/>
    <mergeCell ref="A4:B4"/>
    <mergeCell ref="C4:N4"/>
    <mergeCell ref="A5:B5"/>
    <mergeCell ref="C5:G5"/>
    <mergeCell ref="H5:I5"/>
    <mergeCell ref="J5:N5"/>
    <mergeCell ref="A7:K7"/>
    <mergeCell ref="A8:K8"/>
    <mergeCell ref="A9:K9"/>
    <mergeCell ref="L8:N8"/>
    <mergeCell ref="L9:N9"/>
    <mergeCell ref="A1:N2"/>
    <mergeCell ref="A17:K17"/>
    <mergeCell ref="L17:N17"/>
    <mergeCell ref="A18:K18"/>
    <mergeCell ref="L18:N18"/>
    <mergeCell ref="A14:K14"/>
    <mergeCell ref="L14:N14"/>
    <mergeCell ref="A15:K15"/>
    <mergeCell ref="L15:N15"/>
    <mergeCell ref="A16:K16"/>
    <mergeCell ref="A10:K10"/>
    <mergeCell ref="L10:N10"/>
    <mergeCell ref="L11:N11"/>
    <mergeCell ref="A12:K12"/>
    <mergeCell ref="L12:N12"/>
    <mergeCell ref="L7:N7"/>
    <mergeCell ref="L16:N16"/>
    <mergeCell ref="A11:K11"/>
    <mergeCell ref="A13:K13"/>
    <mergeCell ref="L13:N13"/>
    <mergeCell ref="A20:K20"/>
    <mergeCell ref="L20:N20"/>
    <mergeCell ref="A19:K19"/>
    <mergeCell ref="L19:N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workbookViewId="0">
      <selection activeCell="B17" sqref="B17:C17"/>
    </sheetView>
  </sheetViews>
  <sheetFormatPr defaultRowHeight="15"/>
  <cols>
    <col min="1" max="1" width="6.28515625" customWidth="1"/>
    <col min="2" max="2" width="6.140625" customWidth="1"/>
    <col min="3" max="6" width="6.7109375" customWidth="1"/>
    <col min="7" max="7" width="7.42578125" customWidth="1"/>
    <col min="8" max="8" width="8.28515625" customWidth="1"/>
    <col min="9" max="10" width="6.7109375" customWidth="1"/>
    <col min="11" max="11" width="6.5703125" customWidth="1"/>
    <col min="12" max="12" width="6.42578125" customWidth="1"/>
    <col min="13" max="13" width="6.28515625" customWidth="1"/>
    <col min="14" max="14" width="6.140625" customWidth="1"/>
    <col min="26" max="27" width="0" hidden="1" customWidth="1"/>
  </cols>
  <sheetData>
    <row r="1" spans="1:14" ht="15.7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2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61" t="s">
        <v>34</v>
      </c>
      <c r="B3" s="61"/>
      <c r="C3" s="60" t="str">
        <f>UPPER(IF('89 (1) Form'!C3="","",'89 (1) Form'!C3))</f>
        <v>HEERALAL JAT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>
      <c r="A4" s="61" t="s">
        <v>35</v>
      </c>
      <c r="B4" s="61"/>
      <c r="C4" s="60" t="str">
        <f>UPPER(IF('89 (1) Form'!C4="","",'89 (1) Form'!C4))</f>
        <v/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>
      <c r="A5" s="61" t="s">
        <v>36</v>
      </c>
      <c r="B5" s="61"/>
      <c r="C5" s="60" t="str">
        <f>UPPER(IF('89 (1) Form'!C5="","",'89 (1) Form'!C5))</f>
        <v>ADXXX5XL</v>
      </c>
      <c r="D5" s="60"/>
      <c r="E5" s="60"/>
      <c r="F5" s="60"/>
      <c r="G5" s="60"/>
      <c r="H5" s="40" t="s">
        <v>1</v>
      </c>
      <c r="I5" s="40"/>
      <c r="J5" s="60" t="str">
        <f>UPPER(IF('89 (1) Form'!J5="","",'89 (1) Form'!J5))</f>
        <v xml:space="preserve">INDIAN RESIDENT </v>
      </c>
      <c r="K5" s="60"/>
      <c r="L5" s="60"/>
      <c r="M5" s="60"/>
      <c r="N5" s="60"/>
    </row>
    <row r="6" spans="1:14" ht="30" customHeigh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28.5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41">
        <f>'89 (1) Form'!L9+'89 (1) Form'!L12+'89 (1) Form'!L15+'89 (1) Form'!L18</f>
        <v>957910</v>
      </c>
      <c r="M7" s="52"/>
      <c r="N7" s="42"/>
    </row>
    <row r="8" spans="1:14" ht="30" customHeight="1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4" t="s">
        <v>47</v>
      </c>
      <c r="M8" s="55"/>
      <c r="N8" s="56"/>
    </row>
    <row r="9" spans="1:14" ht="45.75" customHeight="1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4" t="s">
        <v>47</v>
      </c>
      <c r="M9" s="55"/>
      <c r="N9" s="56"/>
    </row>
    <row r="10" spans="1:14" ht="26.25" customHeight="1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4" t="s">
        <v>47</v>
      </c>
      <c r="M10" s="55"/>
      <c r="N10" s="56"/>
    </row>
    <row r="11" spans="1:14" ht="30.75" customHeight="1">
      <c r="A11" s="51" t="s">
        <v>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4" t="s">
        <v>48</v>
      </c>
      <c r="M11" s="55"/>
      <c r="N11" s="56"/>
    </row>
    <row r="12" spans="1:14">
      <c r="A12" s="53" t="s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>
      <c r="A13" s="2" t="s">
        <v>50</v>
      </c>
      <c r="B13" s="37" t="str">
        <f>UPPER(IF('89 (1) Form'!C3="","",'89 (1) Form'!C3))</f>
        <v>HEERALAL JAT</v>
      </c>
      <c r="C13" s="37"/>
      <c r="D13" s="37"/>
      <c r="E13" s="37"/>
      <c r="F13" s="35" t="s">
        <v>51</v>
      </c>
      <c r="G13" s="35"/>
      <c r="H13" s="35"/>
      <c r="I13" s="35"/>
      <c r="J13" s="35"/>
      <c r="K13" s="35"/>
      <c r="L13" s="35"/>
      <c r="M13" s="35"/>
      <c r="N13" s="35"/>
    </row>
    <row r="14" spans="1:14">
      <c r="A14" s="35" t="s">
        <v>52</v>
      </c>
      <c r="B14" s="35"/>
      <c r="C14" s="35"/>
      <c r="D14" s="35"/>
    </row>
    <row r="15" spans="1:14">
      <c r="A15" s="29" t="s">
        <v>53</v>
      </c>
      <c r="B15" s="29"/>
      <c r="C15" s="29"/>
      <c r="D15" s="30">
        <f ca="1">TODAY()</f>
        <v>40654</v>
      </c>
      <c r="E15" s="31"/>
    </row>
    <row r="16" spans="1:14">
      <c r="A16" t="s">
        <v>54</v>
      </c>
      <c r="B16" s="36"/>
      <c r="C16" s="36"/>
    </row>
    <row r="17" spans="1:26">
      <c r="A17" t="s">
        <v>10</v>
      </c>
      <c r="B17" s="32">
        <f ca="1">TODAY()</f>
        <v>40654</v>
      </c>
      <c r="C17" s="33"/>
      <c r="K17" s="36" t="s">
        <v>11</v>
      </c>
      <c r="L17" s="36"/>
      <c r="M17" s="36"/>
      <c r="N17" s="36"/>
    </row>
    <row r="19" spans="1:26" ht="15.75">
      <c r="A19" s="50" t="s">
        <v>12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Z19">
        <f>ROUND(IF(L23&lt;=250000,0,IF(L23&gt;=500000,12500,IF(L23&lt;=500000,0+(L23-250000)*0.05))),0)</f>
        <v>12500</v>
      </c>
    </row>
    <row r="20" spans="1:26">
      <c r="A20" s="3"/>
      <c r="B20" s="3"/>
      <c r="C20" s="3"/>
      <c r="D20" s="3"/>
      <c r="E20" s="34" t="s">
        <v>55</v>
      </c>
      <c r="F20" s="34"/>
      <c r="G20" s="34"/>
      <c r="H20" s="34"/>
      <c r="I20" s="34"/>
      <c r="J20" s="34"/>
      <c r="K20" s="3"/>
      <c r="L20" s="3"/>
      <c r="M20" s="3"/>
      <c r="N20" s="3"/>
    </row>
    <row r="21" spans="1:26" ht="15.75">
      <c r="A21" s="47" t="s">
        <v>13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9">
        <f>L23-L22</f>
        <v>-100410</v>
      </c>
      <c r="M21" s="49"/>
      <c r="N21" s="49"/>
      <c r="Z21">
        <f>ROUND(IF(L23&lt;=500000,0,IF(L23&gt;=1000000,100000,IF(L23&lt;=1000000,(L23-500000)*0.2,"0"))),0)</f>
        <v>71500</v>
      </c>
    </row>
    <row r="22" spans="1:26" ht="15.75">
      <c r="A22" s="47" t="s">
        <v>14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9">
        <f>L7</f>
        <v>957910</v>
      </c>
      <c r="M22" s="49"/>
      <c r="N22" s="49"/>
      <c r="Z22">
        <f>ROUND(IF(L23&gt;1000000,(L23-1000000)*0.3,"0"),0)</f>
        <v>0</v>
      </c>
    </row>
    <row r="23" spans="1:26" ht="15.75" customHeight="1">
      <c r="A23" s="48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4">
        <f>'89 (1) Form'!L20</f>
        <v>857500</v>
      </c>
      <c r="M23" s="44"/>
      <c r="N23" s="44"/>
      <c r="Z23">
        <f>ROUND(IF(L23&lt;=250000,0,IF(L23&lt;=500000,(L23-250000)*0.05,IF(L23&lt;=1000000,12500+(L23-500000)*0.2,IF(L23&gt;1000000,112500+(L23-1000000)*0.3,"0")))),0)</f>
        <v>84000</v>
      </c>
    </row>
    <row r="24" spans="1:26" ht="15.75">
      <c r="A24" s="47" t="s">
        <v>15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>
        <f>Z23</f>
        <v>84000</v>
      </c>
      <c r="M24" s="44"/>
      <c r="N24" s="44"/>
      <c r="Z24">
        <f>ROUND(IF(L21&lt;=250000,0,IF(L21&lt;=500000,(L21-250000)*0.05,IF(L21&lt;=1000000,12500+(L21-500000)*0.2,IF(L21&gt;1000000,112500+(L21-1000000)*0.3,"0")))),0)</f>
        <v>0</v>
      </c>
    </row>
    <row r="25" spans="1:26" ht="15.75">
      <c r="A25" s="47" t="s">
        <v>17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4">
        <f>Z24</f>
        <v>0</v>
      </c>
      <c r="M25" s="44"/>
      <c r="N25" s="44"/>
    </row>
    <row r="26" spans="1:26" ht="15.75">
      <c r="A26" s="47" t="s">
        <v>18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4">
        <f>L24-L25</f>
        <v>84000</v>
      </c>
      <c r="M26" s="44"/>
      <c r="N26" s="44"/>
    </row>
    <row r="27" spans="1:26" ht="15.75">
      <c r="A27" s="47" t="s">
        <v>19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4">
        <f>M37</f>
        <v>81638</v>
      </c>
      <c r="M27" s="44"/>
      <c r="N27" s="44"/>
    </row>
    <row r="28" spans="1:26" ht="30" customHeight="1">
      <c r="A28" s="48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5">
        <f>L26-L27</f>
        <v>2362</v>
      </c>
      <c r="M28" s="45"/>
      <c r="N28" s="45"/>
    </row>
    <row r="29" spans="1:26" ht="9.75" customHeight="1"/>
    <row r="30" spans="1:26">
      <c r="A30" s="43" t="s">
        <v>21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26" s="1" customFormat="1" ht="111.75" customHeight="1">
      <c r="A31" s="46" t="s">
        <v>22</v>
      </c>
      <c r="B31" s="46"/>
      <c r="C31" s="46" t="s">
        <v>23</v>
      </c>
      <c r="D31" s="46"/>
      <c r="E31" s="46" t="s">
        <v>24</v>
      </c>
      <c r="F31" s="46"/>
      <c r="G31" s="46" t="s">
        <v>25</v>
      </c>
      <c r="H31" s="46"/>
      <c r="I31" s="46" t="s">
        <v>26</v>
      </c>
      <c r="J31" s="46"/>
      <c r="K31" s="46" t="s">
        <v>27</v>
      </c>
      <c r="L31" s="46"/>
      <c r="M31" s="46" t="s">
        <v>28</v>
      </c>
      <c r="N31" s="46"/>
    </row>
    <row r="32" spans="1:26">
      <c r="A32" s="40">
        <v>1</v>
      </c>
      <c r="B32" s="40"/>
      <c r="C32" s="40">
        <v>2</v>
      </c>
      <c r="D32" s="40"/>
      <c r="E32" s="40">
        <v>3</v>
      </c>
      <c r="F32" s="40"/>
      <c r="G32" s="40">
        <v>4</v>
      </c>
      <c r="H32" s="40"/>
      <c r="I32" s="40">
        <v>5</v>
      </c>
      <c r="J32" s="40"/>
      <c r="K32" s="40">
        <v>6</v>
      </c>
      <c r="L32" s="40"/>
      <c r="M32" s="40">
        <v>7</v>
      </c>
      <c r="N32" s="40"/>
    </row>
    <row r="33" spans="1:27">
      <c r="A33" s="40" t="s">
        <v>29</v>
      </c>
      <c r="B33" s="40"/>
      <c r="C33" s="39">
        <f>'89 (1) Form'!L8</f>
        <v>0</v>
      </c>
      <c r="D33" s="39"/>
      <c r="E33" s="39">
        <f>'89 (1) Form'!L9</f>
        <v>0</v>
      </c>
      <c r="F33" s="39"/>
      <c r="G33" s="39">
        <f>C33+E33</f>
        <v>0</v>
      </c>
      <c r="H33" s="39"/>
      <c r="I33" s="39">
        <f>Z33</f>
        <v>0</v>
      </c>
      <c r="J33" s="39"/>
      <c r="K33" s="39">
        <f>AA33</f>
        <v>0</v>
      </c>
      <c r="L33" s="39"/>
      <c r="M33" s="39">
        <f>K33-I33</f>
        <v>0</v>
      </c>
      <c r="N33" s="39"/>
      <c r="Z33">
        <f>ROUND(IF(C33&lt;=220000,0,IF(C33&lt;=500000,(C33-220000)*0.1,IF(C33&lt;=1000000,28000+(C33-500000)*0.2,IF(C33&gt;1000000,128000+(C33-1000000)*0.3,"0")))),0)</f>
        <v>0</v>
      </c>
      <c r="AA33">
        <f>ROUND(IF(G33&lt;=220000,0,IF(G33&lt;=500000,(G33-220000)*0.1,IF(G33&lt;=1000000,28000+(G33-500000)*0.2,IF(G33&gt;1000000,128000+(G33-1000000)*0.3,"0")))),0)</f>
        <v>0</v>
      </c>
    </row>
    <row r="34" spans="1:27">
      <c r="A34" s="40" t="s">
        <v>30</v>
      </c>
      <c r="B34" s="40"/>
      <c r="C34" s="39">
        <f>'89 (1) Form'!L11</f>
        <v>145000</v>
      </c>
      <c r="D34" s="39"/>
      <c r="E34" s="39">
        <f>'89 (1) Form'!L12</f>
        <v>268500</v>
      </c>
      <c r="F34" s="39"/>
      <c r="G34" s="39">
        <f>C34+E34</f>
        <v>413500</v>
      </c>
      <c r="H34" s="39"/>
      <c r="I34" s="39">
        <f>Z34</f>
        <v>0</v>
      </c>
      <c r="J34" s="39"/>
      <c r="K34" s="39">
        <f>AA34</f>
        <v>14350</v>
      </c>
      <c r="L34" s="39"/>
      <c r="M34" s="39">
        <f>K34-I34</f>
        <v>14350</v>
      </c>
      <c r="N34" s="39"/>
      <c r="Z34">
        <f>ROUND(IF(C34&lt;=270000,0,IF(C34&lt;=500000,(C34-270000)*0.1,IF(C34&lt;=1000000,23000+(C34-500000)*0.2,IF(C34&gt;1000000,123000+(C34-1000000)*0.3,"0")))),0)</f>
        <v>0</v>
      </c>
      <c r="AA34">
        <f>ROUND(IF(G34&lt;=270000,0,IF(G34&lt;=500000,(G34-270000)*0.1,IF(G34&lt;=1000000,23000+(G34-500000)*0.2,IF(G34&gt;1000000,123000+(G34-1000000)*0.3,"0")))),0)</f>
        <v>14350</v>
      </c>
    </row>
    <row r="35" spans="1:27">
      <c r="A35" s="40" t="s">
        <v>31</v>
      </c>
      <c r="B35" s="40"/>
      <c r="C35" s="39">
        <f>'89 (1) Form'!L14</f>
        <v>165800</v>
      </c>
      <c r="D35" s="39"/>
      <c r="E35" s="39">
        <f>'89 (1) Form'!L15</f>
        <v>319540</v>
      </c>
      <c r="F35" s="39"/>
      <c r="G35" s="39">
        <f>C35+E35</f>
        <v>485340</v>
      </c>
      <c r="H35" s="39"/>
      <c r="I35" s="39">
        <f>Z35</f>
        <v>0</v>
      </c>
      <c r="J35" s="39"/>
      <c r="K35" s="39">
        <f>AA35</f>
        <v>21534</v>
      </c>
      <c r="L35" s="39"/>
      <c r="M35" s="39">
        <f>K35-I35</f>
        <v>21534</v>
      </c>
      <c r="N35" s="39"/>
      <c r="Z35">
        <f>ROUND(IF(C35&lt;=270000,0,IF(C35&lt;=500000,(C35-270000)*0.1,IF(C35&lt;=1000000,23000+(C35-500000)*0.2,IF(C35&gt;1000000,123000+(C35-1000000)*0.3,"0")))),0)</f>
        <v>0</v>
      </c>
      <c r="AA35">
        <f>ROUND(IF(G35&lt;=270000,0,IF(G35&lt;=500000,(G35-270000)*0.1,IF(G35&lt;=1000000,23000+(G35-500000)*0.2,IF(G35&gt;1000000,123000+(G35-1000000)*0.3,"0")))),0)</f>
        <v>21534</v>
      </c>
    </row>
    <row r="36" spans="1:27">
      <c r="A36" s="40" t="s">
        <v>32</v>
      </c>
      <c r="B36" s="40"/>
      <c r="C36" s="39">
        <f>'89 (1) Form'!L17</f>
        <v>258900</v>
      </c>
      <c r="D36" s="39"/>
      <c r="E36" s="38">
        <f>'89 (1) Form'!L18</f>
        <v>369870</v>
      </c>
      <c r="F36" s="38"/>
      <c r="G36" s="38">
        <f>C36+E36</f>
        <v>628770</v>
      </c>
      <c r="H36" s="38"/>
      <c r="I36" s="39">
        <f>Z36</f>
        <v>0</v>
      </c>
      <c r="J36" s="39"/>
      <c r="K36" s="39">
        <f>AA36</f>
        <v>45754</v>
      </c>
      <c r="L36" s="39"/>
      <c r="M36" s="39">
        <f>K36-I36</f>
        <v>45754</v>
      </c>
      <c r="N36" s="39"/>
      <c r="Z36">
        <f>ROUND(IF(C36&lt;=300000,0,IF(C36&lt;=500000,(C36-300000)*0.1,IF(C36&lt;=1000000,20000+(C36-500000)*0.2,IF(C36&gt;1000000,120000+(C36-1000000)*0.3,"0")))),0)</f>
        <v>0</v>
      </c>
      <c r="AA36">
        <f>ROUND(IF(G36&lt;=300000,0,IF(G36&lt;=500000,(G36-300000)*0.1,IF(G36&lt;=1000000,20000+(G36-500000)*0.2,IF(G36&gt;1000000,120000+(G36-1000000)*0.3,"0")))),0)</f>
        <v>45754</v>
      </c>
    </row>
    <row r="37" spans="1:27" ht="21.75" customHeight="1">
      <c r="A37" s="40" t="s">
        <v>33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>
        <f>SUM(M33:N36)</f>
        <v>81638</v>
      </c>
      <c r="N37" s="42"/>
    </row>
  </sheetData>
  <sheetProtection password="C1FB" sheet="1" objects="1" scenarios="1" formatCells="0" formatColumns="0" formatRows="0" selectLockedCells="1"/>
  <mergeCells count="98">
    <mergeCell ref="A6:N6"/>
    <mergeCell ref="A1:N1"/>
    <mergeCell ref="A2:N2"/>
    <mergeCell ref="H5:I5"/>
    <mergeCell ref="J5:N5"/>
    <mergeCell ref="A5:B5"/>
    <mergeCell ref="A4:B4"/>
    <mergeCell ref="A3:B3"/>
    <mergeCell ref="C3:N3"/>
    <mergeCell ref="C4:N4"/>
    <mergeCell ref="C5:G5"/>
    <mergeCell ref="K17:N17"/>
    <mergeCell ref="A19:N19"/>
    <mergeCell ref="A22:K22"/>
    <mergeCell ref="A7:K7"/>
    <mergeCell ref="L7:N7"/>
    <mergeCell ref="A8:K8"/>
    <mergeCell ref="A9:K9"/>
    <mergeCell ref="A10:K10"/>
    <mergeCell ref="A11:K11"/>
    <mergeCell ref="A12:N12"/>
    <mergeCell ref="L8:N8"/>
    <mergeCell ref="L9:N9"/>
    <mergeCell ref="L10:N10"/>
    <mergeCell ref="L11:N11"/>
    <mergeCell ref="A21:K21"/>
    <mergeCell ref="L21:N21"/>
    <mergeCell ref="L22:N22"/>
    <mergeCell ref="L23:N23"/>
    <mergeCell ref="L24:N24"/>
    <mergeCell ref="A24:K24"/>
    <mergeCell ref="A23:K23"/>
    <mergeCell ref="L25:N25"/>
    <mergeCell ref="A25:K25"/>
    <mergeCell ref="A26:K26"/>
    <mergeCell ref="A27:K27"/>
    <mergeCell ref="A28:K28"/>
    <mergeCell ref="A30:N30"/>
    <mergeCell ref="L26:N26"/>
    <mergeCell ref="L27:N27"/>
    <mergeCell ref="L28:N28"/>
    <mergeCell ref="A31:B31"/>
    <mergeCell ref="C31:D31"/>
    <mergeCell ref="E31:F31"/>
    <mergeCell ref="G31:H31"/>
    <mergeCell ref="I31:J31"/>
    <mergeCell ref="K31:L31"/>
    <mergeCell ref="M31:N31"/>
    <mergeCell ref="A37:B37"/>
    <mergeCell ref="C33:D33"/>
    <mergeCell ref="C34:D34"/>
    <mergeCell ref="C35:D35"/>
    <mergeCell ref="C36:D36"/>
    <mergeCell ref="C37:D37"/>
    <mergeCell ref="A36:B36"/>
    <mergeCell ref="M34:N34"/>
    <mergeCell ref="M32:N32"/>
    <mergeCell ref="A33:B33"/>
    <mergeCell ref="A34:B34"/>
    <mergeCell ref="A35:B35"/>
    <mergeCell ref="I32:J32"/>
    <mergeCell ref="K32:L32"/>
    <mergeCell ref="M33:N33"/>
    <mergeCell ref="I34:J34"/>
    <mergeCell ref="K34:L34"/>
    <mergeCell ref="A32:B32"/>
    <mergeCell ref="C32:D32"/>
    <mergeCell ref="E32:F32"/>
    <mergeCell ref="G32:H32"/>
    <mergeCell ref="E34:F34"/>
    <mergeCell ref="G34:H34"/>
    <mergeCell ref="E37:F37"/>
    <mergeCell ref="G37:H37"/>
    <mergeCell ref="I37:J37"/>
    <mergeCell ref="K37:L37"/>
    <mergeCell ref="M37:N37"/>
    <mergeCell ref="B13:E13"/>
    <mergeCell ref="F13:N13"/>
    <mergeCell ref="E36:F36"/>
    <mergeCell ref="G36:H36"/>
    <mergeCell ref="I36:J36"/>
    <mergeCell ref="K36:L36"/>
    <mergeCell ref="M36:N36"/>
    <mergeCell ref="E35:F35"/>
    <mergeCell ref="G35:H35"/>
    <mergeCell ref="I35:J35"/>
    <mergeCell ref="K35:L35"/>
    <mergeCell ref="M35:N35"/>
    <mergeCell ref="E33:F33"/>
    <mergeCell ref="G33:H33"/>
    <mergeCell ref="I33:J33"/>
    <mergeCell ref="K33:L33"/>
    <mergeCell ref="A15:C15"/>
    <mergeCell ref="D15:E15"/>
    <mergeCell ref="B17:C17"/>
    <mergeCell ref="E20:J20"/>
    <mergeCell ref="A14:D14"/>
    <mergeCell ref="B16:C16"/>
  </mergeCells>
  <pageMargins left="0.45" right="0.2" top="0.3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89 (1) Form</vt:lpstr>
      <vt:lpstr>form10E</vt:lpstr>
      <vt:lpstr>form10E!Print_Area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2011-04-21T00:24:17Z</dcterms:modified>
</cp:coreProperties>
</file>